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17715" activeTab="0"/>
  </bookViews>
  <sheets>
    <sheet name="Lineal" sheetId="1" r:id="rId1"/>
    <sheet name="Anleitung" sheetId="2" r:id="rId2"/>
    <sheet name="Einstellungen" sheetId="3" r:id="rId3"/>
    <sheet name="Berechnungen" sheetId="4" r:id="rId4"/>
    <sheet name="Version" sheetId="5" r:id="rId5"/>
  </sheets>
  <definedNames>
    <definedName name="DistanceConversionNmToKph">'Berechnungen'!$A$13</definedName>
    <definedName name="GlideRatio1">'Einstellungen'!$A$4</definedName>
    <definedName name="GlideRatio2">'Einstellungen'!$A$5</definedName>
    <definedName name="GlideRatio3">'Einstellungen'!$A$6</definedName>
    <definedName name="GlideRatio4">'Einstellungen'!$A$8</definedName>
    <definedName name="GlideRatio5">'Einstellungen'!$A$9</definedName>
    <definedName name="GlideRatio6">'Einstellungen'!$A$10</definedName>
    <definedName name="HoursPerDay">'Berechnungen'!$B$9</definedName>
    <definedName name="MapScaleKmPerCm">'Berechnungen'!$A$16</definedName>
    <definedName name="MapScaleReciprocal">'Einstellungen'!$A$2</definedName>
    <definedName name="MinutesForOmittingSeconds">'Einstellungen'!$A$28</definedName>
    <definedName name="MinutesPerDay">'Berechnungen'!$C$9</definedName>
    <definedName name="OneHour">'Berechnungen'!$B$10</definedName>
    <definedName name="OneMinute">'Berechnungen'!$C$10</definedName>
    <definedName name="OneSecond">'Berechnungen'!$D$10</definedName>
    <definedName name="SecondsPerDay">'Berechnungen'!$D$9</definedName>
    <definedName name="Speed1">'Einstellungen'!$A$20</definedName>
    <definedName name="Speed2">'Einstellungen'!$A$21</definedName>
    <definedName name="Speed3">'Einstellungen'!$A$22</definedName>
    <definedName name="Speed4">'Einstellungen'!$A$24</definedName>
    <definedName name="Speed5">'Einstellungen'!$A$25</definedName>
    <definedName name="Speed6">'Einstellungen'!$A$26</definedName>
    <definedName name="SpeedConversionToKph1">'Einstellungen'!$A$14</definedName>
    <definedName name="SpeedConversionToKph2">'Einstellungen'!$A$18</definedName>
    <definedName name="SpeedUnit1">'Einstellungen'!$A$12</definedName>
    <definedName name="SpeedUnit2">'Einstellungen'!$A$16</definedName>
  </definedNames>
  <calcPr fullCalcOnLoad="1"/>
</workbook>
</file>

<file path=xl/sharedStrings.xml><?xml version="1.0" encoding="utf-8"?>
<sst xmlns="http://schemas.openxmlformats.org/spreadsheetml/2006/main" count="61" uniqueCount="50">
  <si>
    <t>1 cm</t>
  </si>
  <si>
    <t>1 Zoll</t>
  </si>
  <si>
    <t>72 Pica</t>
  </si>
  <si>
    <t>2,54 cm</t>
  </si>
  <si>
    <t>(1 / 2,54) Zoll/cm * 72 Pica/Zoll = 72 / 2,54 Pica</t>
  </si>
  <si>
    <t>km</t>
  </si>
  <si>
    <t>E=38</t>
  </si>
  <si>
    <t>E=42</t>
  </si>
  <si>
    <t>E=46</t>
  </si>
  <si>
    <t>NM</t>
  </si>
  <si>
    <t>© M. Dom</t>
  </si>
  <si>
    <t>E=26</t>
  </si>
  <si>
    <t>E=30</t>
  </si>
  <si>
    <t>E=34</t>
  </si>
  <si>
    <r>
      <t>100</t>
    </r>
    <r>
      <rPr>
        <sz val="4"/>
        <rFont val="Arial"/>
        <family val="2"/>
      </rPr>
      <t>km/h</t>
    </r>
  </si>
  <si>
    <r>
      <t>120</t>
    </r>
    <r>
      <rPr>
        <sz val="4"/>
        <rFont val="Arial"/>
        <family val="2"/>
      </rPr>
      <t>km/h</t>
    </r>
  </si>
  <si>
    <r>
      <t>140</t>
    </r>
    <r>
      <rPr>
        <sz val="4"/>
        <rFont val="Arial"/>
        <family val="2"/>
      </rPr>
      <t>km/h</t>
    </r>
  </si>
  <si>
    <r>
      <t>160</t>
    </r>
    <r>
      <rPr>
        <sz val="4"/>
        <rFont val="Arial"/>
        <family val="2"/>
      </rPr>
      <t>km/h</t>
    </r>
  </si>
  <si>
    <r>
      <t>180</t>
    </r>
    <r>
      <rPr>
        <sz val="4"/>
        <rFont val="Arial"/>
        <family val="2"/>
      </rPr>
      <t>km/h</t>
    </r>
  </si>
  <si>
    <r>
      <t>200</t>
    </r>
    <r>
      <rPr>
        <sz val="4"/>
        <rFont val="Arial"/>
        <family val="2"/>
      </rPr>
      <t>km/h</t>
    </r>
  </si>
  <si>
    <t>Die Werte im Blatt "Berechnungen" dürfen nicht geändert werden.</t>
  </si>
  <si>
    <t>Beim Ausdrucken muss ggf. ein Vergrößerungsfaktor eingestellt werden. Bei meinem letzten Ausdruck musste ich 103% einstellen.</t>
  </si>
  <si>
    <t>Gleitzahlen Lineal Seite 1</t>
  </si>
  <si>
    <t>Gleitzahlen Lineal Seite 2</t>
  </si>
  <si>
    <t>km/h</t>
  </si>
  <si>
    <t>Geschwindigkeiten Lineal Seite 1</t>
  </si>
  <si>
    <t>Geschwindigkeiten Lineal Seite 2</t>
  </si>
  <si>
    <t>Sekunden unterdrücken ab Anzahl Minuten</t>
  </si>
  <si>
    <t>cm</t>
  </si>
  <si>
    <t>Pica</t>
  </si>
  <si>
    <t>Einheit</t>
  </si>
  <si>
    <t>Anzahl pro Tag</t>
  </si>
  <si>
    <t>Dezimalwert</t>
  </si>
  <si>
    <t>Vergrößerung beim Drucken</t>
  </si>
  <si>
    <t>Stunde</t>
  </si>
  <si>
    <t>Minute</t>
  </si>
  <si>
    <t>Sekunde</t>
  </si>
  <si>
    <t>Dezimalwert der Minuten, ab denen keine Sekunden angezeigt werden (ggf. für benutzerdefinierte Formatierung der Zellen im Lineal)</t>
  </si>
  <si>
    <t>Umrechnungsfaktor NM zu km/h</t>
  </si>
  <si>
    <t>Kehrwert des Kartenmaßstabs</t>
  </si>
  <si>
    <t>Kilometer pro Zentimeter auf Karte</t>
  </si>
  <si>
    <t>Zum Ändern des Kartenmaßstabs müssen das entsprechende grüne Feld im Blatt "Einstellungen" sowie ggf. die Formatierung (Nachkommastellen) der Kilometerangaben und die Bereiche mit grauer Hintergrundfarbe im Blatt "Lineal" angepasst werden.</t>
  </si>
  <si>
    <t>Alle Rechte vorbehalten.</t>
  </si>
  <si>
    <t>© Michael Dom</t>
  </si>
  <si>
    <t>Einheit der Geschwindigkeit Lineal Seite 1</t>
  </si>
  <si>
    <t>Umrechnungsfaktor der Geschwindigkeit zu km/h Lineal Seite 1</t>
  </si>
  <si>
    <t>Einheit der Geschwindigkeit Lineal Seite 2</t>
  </si>
  <si>
    <t>Umrechnungsfaktor der Geschwindigkeit zu km/h Lineal Seite 2</t>
  </si>
  <si>
    <t>Zum Ändern der Gleitzahlen, der Geschwindigkeiten oder der Geschwindigkeitseinheiten müssen die entsprechenden grünen Felder im Blatt "Einstellungen" sowie die Überschriften im Blatt "Lineal" angepasst werden.</t>
  </si>
  <si>
    <t>Version 5. Juni 2019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</si>
</sst>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h:mm;@"/>
    <numFmt numFmtId="174" formatCode="mm:ss.0;@"/>
    <numFmt numFmtId="175" formatCode="h:mm"/>
    <numFmt numFmtId="176" formatCode="mmss"/>
    <numFmt numFmtId="177" formatCode="mm\'"/>
    <numFmt numFmtId="178" formatCode="m\'ss\'\'"/>
    <numFmt numFmtId="179" formatCode="m\'\ ss\'\'"/>
    <numFmt numFmtId="180" formatCode="m:ss"/>
    <numFmt numFmtId="181" formatCode="[&lt;0.00347222222222222]m:ss;[&lt;0.0416666666666666]m\';h:mm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4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169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17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0" fillId="7" borderId="0" xfId="0" applyFill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172" fontId="0" fillId="0" borderId="19" xfId="0" applyNumberFormat="1" applyBorder="1" applyAlignment="1">
      <alignment horizontal="center" vertical="center"/>
    </xf>
    <xf numFmtId="172" fontId="0" fillId="0" borderId="20" xfId="0" applyNumberFormat="1" applyBorder="1" applyAlignment="1">
      <alignment horizontal="center" vertical="center"/>
    </xf>
    <xf numFmtId="0" fontId="1" fillId="0" borderId="21" xfId="0" applyNumberFormat="1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49" fontId="1" fillId="0" borderId="22" xfId="0" applyNumberFormat="1" applyFont="1" applyBorder="1" applyAlignment="1">
      <alignment horizontal="right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35"/>
  <sheetViews>
    <sheetView tabSelected="1" zoomScalePageLayoutView="0" workbookViewId="0" topLeftCell="A1">
      <selection activeCell="K2" sqref="K2"/>
    </sheetView>
  </sheetViews>
  <sheetFormatPr defaultColWidth="11.421875" defaultRowHeight="13.5" customHeight="1"/>
  <cols>
    <col min="1" max="2" width="1.57421875" style="1" customWidth="1"/>
    <col min="3" max="7" width="5.140625" style="1" customWidth="1"/>
    <col min="8" max="9" width="1.57421875" style="1" customWidth="1"/>
    <col min="10" max="16384" width="11.421875" style="1" customWidth="1"/>
  </cols>
  <sheetData>
    <row r="1" ht="13.5" customHeight="1" thickBot="1"/>
    <row r="2" spans="1:9" ht="13.5" customHeight="1" thickBot="1">
      <c r="A2" s="4"/>
      <c r="B2" s="9"/>
      <c r="C2" s="5" t="s">
        <v>5</v>
      </c>
      <c r="D2" s="5" t="s">
        <v>6</v>
      </c>
      <c r="E2" s="5" t="s">
        <v>7</v>
      </c>
      <c r="F2" s="5" t="s">
        <v>8</v>
      </c>
      <c r="G2" s="5" t="s">
        <v>9</v>
      </c>
      <c r="H2" s="12"/>
      <c r="I2" s="4"/>
    </row>
    <row r="3" spans="1:9" ht="13.5" customHeight="1" thickBot="1">
      <c r="A3" s="6"/>
      <c r="B3" s="10"/>
      <c r="C3" s="31">
        <f>1*MapScaleKmPerCm</f>
        <v>5</v>
      </c>
      <c r="D3" s="25">
        <f>1000*$C3/GlideRatio1</f>
        <v>131.57894736842104</v>
      </c>
      <c r="E3" s="25">
        <f>1000*$C3/GlideRatio2</f>
        <v>119.04761904761905</v>
      </c>
      <c r="F3" s="25">
        <f>1000*$C3/GlideRatio3</f>
        <v>108.69565217391305</v>
      </c>
      <c r="G3" s="33">
        <f>$C3/DistanceConversionNmToKph</f>
        <v>2.6997840172786174</v>
      </c>
      <c r="H3" s="13"/>
      <c r="I3" s="6"/>
    </row>
    <row r="4" spans="1:9" ht="13.5" customHeight="1">
      <c r="A4" s="4"/>
      <c r="B4" s="10"/>
      <c r="C4" s="32"/>
      <c r="D4" s="26"/>
      <c r="E4" s="26"/>
      <c r="F4" s="26"/>
      <c r="G4" s="34"/>
      <c r="H4" s="13"/>
      <c r="I4" s="4"/>
    </row>
    <row r="5" spans="1:9" ht="13.5" customHeight="1" thickBot="1">
      <c r="A5" s="6"/>
      <c r="B5" s="11"/>
      <c r="C5" s="32">
        <f>2*MapScaleKmPerCm</f>
        <v>10</v>
      </c>
      <c r="D5" s="25">
        <f>1000*$C5/GlideRatio1</f>
        <v>263.1578947368421</v>
      </c>
      <c r="E5" s="25">
        <f>1000*$C5/GlideRatio2</f>
        <v>238.0952380952381</v>
      </c>
      <c r="F5" s="25">
        <f>1000*$C5/GlideRatio3</f>
        <v>217.3913043478261</v>
      </c>
      <c r="G5" s="34">
        <f>$C5/DistanceConversionNmToKph</f>
        <v>5.399568034557235</v>
      </c>
      <c r="H5" s="14"/>
      <c r="I5" s="6"/>
    </row>
    <row r="6" spans="1:9" ht="13.5" customHeight="1">
      <c r="A6" s="4"/>
      <c r="B6" s="3"/>
      <c r="C6" s="32"/>
      <c r="D6" s="26"/>
      <c r="E6" s="26"/>
      <c r="F6" s="26"/>
      <c r="G6" s="34"/>
      <c r="H6" s="15"/>
      <c r="I6" s="4"/>
    </row>
    <row r="7" spans="1:9" ht="13.5" customHeight="1" thickBot="1">
      <c r="A7" s="6"/>
      <c r="B7" s="7"/>
      <c r="C7" s="32">
        <f>3*MapScaleKmPerCm</f>
        <v>15</v>
      </c>
      <c r="D7" s="25">
        <f>1000*$C7/GlideRatio1</f>
        <v>394.7368421052632</v>
      </c>
      <c r="E7" s="25">
        <f>1000*$C7/GlideRatio2</f>
        <v>357.14285714285717</v>
      </c>
      <c r="F7" s="25">
        <f>1000*$C7/GlideRatio3</f>
        <v>326.0869565217391</v>
      </c>
      <c r="G7" s="34">
        <f>$C7/DistanceConversionNmToKph</f>
        <v>8.099352051835853</v>
      </c>
      <c r="H7" s="16"/>
      <c r="I7" s="6"/>
    </row>
    <row r="8" spans="1:9" ht="13.5" customHeight="1">
      <c r="A8" s="4"/>
      <c r="B8" s="7"/>
      <c r="C8" s="32"/>
      <c r="D8" s="26"/>
      <c r="E8" s="26"/>
      <c r="F8" s="26"/>
      <c r="G8" s="34"/>
      <c r="H8" s="16"/>
      <c r="I8" s="4"/>
    </row>
    <row r="9" spans="1:9" ht="13.5" customHeight="1" thickBot="1">
      <c r="A9" s="6"/>
      <c r="B9" s="8"/>
      <c r="C9" s="32">
        <f>4*MapScaleKmPerCm</f>
        <v>20</v>
      </c>
      <c r="D9" s="25">
        <f>1000*$C9/GlideRatio1</f>
        <v>526.3157894736842</v>
      </c>
      <c r="E9" s="25">
        <f>1000*$C9/GlideRatio2</f>
        <v>476.1904761904762</v>
      </c>
      <c r="F9" s="25">
        <f>1000*$C9/GlideRatio3</f>
        <v>434.7826086956522</v>
      </c>
      <c r="G9" s="34">
        <f>$C9/DistanceConversionNmToKph</f>
        <v>10.79913606911447</v>
      </c>
      <c r="H9" s="17"/>
      <c r="I9" s="6"/>
    </row>
    <row r="10" spans="1:9" ht="13.5" customHeight="1">
      <c r="A10" s="4"/>
      <c r="B10" s="9"/>
      <c r="C10" s="32"/>
      <c r="D10" s="26"/>
      <c r="E10" s="26"/>
      <c r="F10" s="26"/>
      <c r="G10" s="34"/>
      <c r="H10" s="12"/>
      <c r="I10" s="4"/>
    </row>
    <row r="11" spans="1:9" ht="13.5" customHeight="1" thickBot="1">
      <c r="A11" s="6"/>
      <c r="B11" s="10"/>
      <c r="C11" s="32">
        <f>5*MapScaleKmPerCm</f>
        <v>25</v>
      </c>
      <c r="D11" s="25">
        <f>1000*$C11/GlideRatio1</f>
        <v>657.8947368421053</v>
      </c>
      <c r="E11" s="25">
        <f>1000*$C11/GlideRatio2</f>
        <v>595.2380952380952</v>
      </c>
      <c r="F11" s="25">
        <f>1000*$C11/GlideRatio3</f>
        <v>543.4782608695652</v>
      </c>
      <c r="G11" s="34">
        <f>$C11/DistanceConversionNmToKph</f>
        <v>13.498920086393088</v>
      </c>
      <c r="H11" s="13"/>
      <c r="I11" s="6"/>
    </row>
    <row r="12" spans="1:9" ht="13.5" customHeight="1">
      <c r="A12" s="4"/>
      <c r="B12" s="10"/>
      <c r="C12" s="32"/>
      <c r="D12" s="26"/>
      <c r="E12" s="26"/>
      <c r="F12" s="26"/>
      <c r="G12" s="34"/>
      <c r="H12" s="13"/>
      <c r="I12" s="4"/>
    </row>
    <row r="13" spans="1:9" ht="13.5" customHeight="1" thickBot="1">
      <c r="A13" s="6"/>
      <c r="B13" s="11"/>
      <c r="C13" s="32">
        <f>6*MapScaleKmPerCm</f>
        <v>30</v>
      </c>
      <c r="D13" s="25">
        <f>1000*$C13/GlideRatio1</f>
        <v>789.4736842105264</v>
      </c>
      <c r="E13" s="25">
        <f>1000*$C13/GlideRatio2</f>
        <v>714.2857142857143</v>
      </c>
      <c r="F13" s="25">
        <f>1000*$C13/GlideRatio3</f>
        <v>652.1739130434783</v>
      </c>
      <c r="G13" s="34">
        <f>$C13/DistanceConversionNmToKph</f>
        <v>16.198704103671705</v>
      </c>
      <c r="H13" s="14"/>
      <c r="I13" s="6"/>
    </row>
    <row r="14" spans="1:9" ht="13.5" customHeight="1">
      <c r="A14" s="4"/>
      <c r="B14" s="3"/>
      <c r="C14" s="32"/>
      <c r="D14" s="26"/>
      <c r="E14" s="26"/>
      <c r="F14" s="26"/>
      <c r="G14" s="34"/>
      <c r="H14" s="15"/>
      <c r="I14" s="4"/>
    </row>
    <row r="15" spans="1:9" ht="13.5" customHeight="1" thickBot="1">
      <c r="A15" s="6"/>
      <c r="B15" s="7"/>
      <c r="C15" s="32">
        <f>7*MapScaleKmPerCm</f>
        <v>35</v>
      </c>
      <c r="D15" s="25">
        <f>1000*$C15/GlideRatio1</f>
        <v>921.0526315789474</v>
      </c>
      <c r="E15" s="25">
        <f>1000*$C15/GlideRatio2</f>
        <v>833.3333333333334</v>
      </c>
      <c r="F15" s="25">
        <f>1000*$C15/GlideRatio3</f>
        <v>760.8695652173913</v>
      </c>
      <c r="G15" s="34">
        <f>$C15/DistanceConversionNmToKph</f>
        <v>18.898488120950322</v>
      </c>
      <c r="H15" s="16"/>
      <c r="I15" s="6"/>
    </row>
    <row r="16" spans="1:9" ht="13.5" customHeight="1">
      <c r="A16" s="4"/>
      <c r="B16" s="7"/>
      <c r="C16" s="32"/>
      <c r="D16" s="26"/>
      <c r="E16" s="26"/>
      <c r="F16" s="26"/>
      <c r="G16" s="34"/>
      <c r="H16" s="16"/>
      <c r="I16" s="4"/>
    </row>
    <row r="17" spans="1:9" ht="13.5" customHeight="1" thickBot="1">
      <c r="A17" s="6"/>
      <c r="B17" s="8"/>
      <c r="C17" s="32">
        <f>8*MapScaleKmPerCm</f>
        <v>40</v>
      </c>
      <c r="D17" s="25">
        <f>1000*$C17/GlideRatio1</f>
        <v>1052.6315789473683</v>
      </c>
      <c r="E17" s="25">
        <f>1000*$C17/GlideRatio2</f>
        <v>952.3809523809524</v>
      </c>
      <c r="F17" s="25">
        <f>1000*$C17/GlideRatio3</f>
        <v>869.5652173913044</v>
      </c>
      <c r="G17" s="34">
        <f>$C17/DistanceConversionNmToKph</f>
        <v>21.59827213822894</v>
      </c>
      <c r="H17" s="17"/>
      <c r="I17" s="6"/>
    </row>
    <row r="18" spans="1:9" ht="13.5" customHeight="1">
      <c r="A18" s="4"/>
      <c r="B18" s="9"/>
      <c r="C18" s="32"/>
      <c r="D18" s="26"/>
      <c r="E18" s="26"/>
      <c r="F18" s="26"/>
      <c r="G18" s="34"/>
      <c r="H18" s="12"/>
      <c r="I18" s="4"/>
    </row>
    <row r="19" spans="1:9" ht="13.5" customHeight="1" thickBot="1">
      <c r="A19" s="6"/>
      <c r="B19" s="10"/>
      <c r="C19" s="32">
        <f>9*MapScaleKmPerCm</f>
        <v>45</v>
      </c>
      <c r="D19" s="25">
        <f>1000*$C19/GlideRatio1</f>
        <v>1184.2105263157894</v>
      </c>
      <c r="E19" s="25">
        <f>1000*$C19/GlideRatio2</f>
        <v>1071.4285714285713</v>
      </c>
      <c r="F19" s="25">
        <f>1000*$C19/GlideRatio3</f>
        <v>978.2608695652174</v>
      </c>
      <c r="G19" s="34">
        <f>$C19/DistanceConversionNmToKph</f>
        <v>24.29805615550756</v>
      </c>
      <c r="H19" s="13"/>
      <c r="I19" s="6"/>
    </row>
    <row r="20" spans="1:9" ht="13.5" customHeight="1">
      <c r="A20" s="4"/>
      <c r="B20" s="10"/>
      <c r="C20" s="32"/>
      <c r="D20" s="26"/>
      <c r="E20" s="26"/>
      <c r="F20" s="26"/>
      <c r="G20" s="34"/>
      <c r="H20" s="13"/>
      <c r="I20" s="4"/>
    </row>
    <row r="21" spans="1:9" ht="13.5" customHeight="1" thickBot="1">
      <c r="A21" s="6"/>
      <c r="B21" s="11"/>
      <c r="C21" s="32">
        <f>10*MapScaleKmPerCm</f>
        <v>50</v>
      </c>
      <c r="D21" s="25">
        <f>1000*$C21/GlideRatio1</f>
        <v>1315.7894736842106</v>
      </c>
      <c r="E21" s="25">
        <f>1000*$C21/GlideRatio2</f>
        <v>1190.4761904761904</v>
      </c>
      <c r="F21" s="25">
        <f>1000*$C21/GlideRatio3</f>
        <v>1086.9565217391305</v>
      </c>
      <c r="G21" s="34">
        <f>$C21/DistanceConversionNmToKph</f>
        <v>26.997840172786177</v>
      </c>
      <c r="H21" s="14"/>
      <c r="I21" s="6"/>
    </row>
    <row r="22" spans="1:9" ht="13.5" customHeight="1">
      <c r="A22" s="4"/>
      <c r="B22" s="3"/>
      <c r="C22" s="32"/>
      <c r="D22" s="26"/>
      <c r="E22" s="26"/>
      <c r="F22" s="26"/>
      <c r="G22" s="34"/>
      <c r="H22" s="15"/>
      <c r="I22" s="4"/>
    </row>
    <row r="23" spans="1:9" ht="13.5" customHeight="1" thickBot="1">
      <c r="A23" s="6"/>
      <c r="B23" s="7"/>
      <c r="C23" s="32">
        <f>11*MapScaleKmPerCm</f>
        <v>55</v>
      </c>
      <c r="D23" s="25">
        <f>1000*$C23/GlideRatio1</f>
        <v>1447.3684210526317</v>
      </c>
      <c r="E23" s="25">
        <f>1000*$C23/GlideRatio2</f>
        <v>1309.5238095238096</v>
      </c>
      <c r="F23" s="25">
        <f>1000*$C23/GlideRatio3</f>
        <v>1195.6521739130435</v>
      </c>
      <c r="G23" s="34">
        <f>$C23/DistanceConversionNmToKph</f>
        <v>29.697624190064793</v>
      </c>
      <c r="H23" s="16"/>
      <c r="I23" s="6"/>
    </row>
    <row r="24" spans="1:9" ht="13.5" customHeight="1">
      <c r="A24" s="4"/>
      <c r="B24" s="7"/>
      <c r="C24" s="32"/>
      <c r="D24" s="26"/>
      <c r="E24" s="26"/>
      <c r="F24" s="26"/>
      <c r="G24" s="34"/>
      <c r="H24" s="16"/>
      <c r="I24" s="4"/>
    </row>
    <row r="25" spans="1:9" ht="13.5" customHeight="1" thickBot="1">
      <c r="A25" s="6"/>
      <c r="B25" s="8"/>
      <c r="C25" s="32">
        <f>12*MapScaleKmPerCm</f>
        <v>60</v>
      </c>
      <c r="D25" s="25">
        <f>1000*$C25/GlideRatio1</f>
        <v>1578.9473684210527</v>
      </c>
      <c r="E25" s="25">
        <f>1000*$C25/GlideRatio2</f>
        <v>1428.5714285714287</v>
      </c>
      <c r="F25" s="25">
        <f>1000*$C25/GlideRatio3</f>
        <v>1304.3478260869565</v>
      </c>
      <c r="G25" s="34">
        <f>$C25/DistanceConversionNmToKph</f>
        <v>32.39740820734341</v>
      </c>
      <c r="H25" s="17"/>
      <c r="I25" s="6"/>
    </row>
    <row r="26" spans="1:9" ht="13.5" customHeight="1">
      <c r="A26" s="4"/>
      <c r="B26" s="9"/>
      <c r="C26" s="32"/>
      <c r="D26" s="26"/>
      <c r="E26" s="26"/>
      <c r="F26" s="26"/>
      <c r="G26" s="34"/>
      <c r="H26" s="12"/>
      <c r="I26" s="4"/>
    </row>
    <row r="27" spans="1:9" ht="13.5" customHeight="1" thickBot="1">
      <c r="A27" s="6"/>
      <c r="B27" s="10"/>
      <c r="C27" s="32">
        <f>13*MapScaleKmPerCm</f>
        <v>65</v>
      </c>
      <c r="D27" s="25">
        <f>1000*$C27/GlideRatio1</f>
        <v>1710.5263157894738</v>
      </c>
      <c r="E27" s="25">
        <f>1000*$C27/GlideRatio2</f>
        <v>1547.6190476190477</v>
      </c>
      <c r="F27" s="25">
        <f>1000*$C27/GlideRatio3</f>
        <v>1413.0434782608695</v>
      </c>
      <c r="G27" s="34">
        <f>$C27/DistanceConversionNmToKph</f>
        <v>35.09719222462203</v>
      </c>
      <c r="H27" s="13"/>
      <c r="I27" s="6"/>
    </row>
    <row r="28" spans="1:9" ht="13.5" customHeight="1">
      <c r="A28" s="4"/>
      <c r="B28" s="10"/>
      <c r="C28" s="32"/>
      <c r="D28" s="26"/>
      <c r="E28" s="26"/>
      <c r="F28" s="26"/>
      <c r="G28" s="34"/>
      <c r="H28" s="13"/>
      <c r="I28" s="4"/>
    </row>
    <row r="29" spans="1:9" ht="13.5" customHeight="1" thickBot="1">
      <c r="A29" s="6"/>
      <c r="B29" s="11"/>
      <c r="C29" s="32">
        <f>14*MapScaleKmPerCm</f>
        <v>70</v>
      </c>
      <c r="D29" s="25">
        <f>1000*$C29/GlideRatio1</f>
        <v>1842.1052631578948</v>
      </c>
      <c r="E29" s="25">
        <f>1000*$C29/GlideRatio2</f>
        <v>1666.6666666666667</v>
      </c>
      <c r="F29" s="25">
        <f>1000*$C29/GlideRatio3</f>
        <v>1521.7391304347825</v>
      </c>
      <c r="G29" s="34">
        <f>$C29/DistanceConversionNmToKph</f>
        <v>37.796976241900644</v>
      </c>
      <c r="H29" s="14"/>
      <c r="I29" s="6"/>
    </row>
    <row r="30" spans="1:9" ht="13.5" customHeight="1">
      <c r="A30" s="4"/>
      <c r="B30" s="3"/>
      <c r="C30" s="32"/>
      <c r="D30" s="26"/>
      <c r="E30" s="26"/>
      <c r="F30" s="26"/>
      <c r="G30" s="34"/>
      <c r="H30" s="15"/>
      <c r="I30" s="4"/>
    </row>
    <row r="31" spans="1:9" ht="13.5" customHeight="1" thickBot="1">
      <c r="A31" s="6"/>
      <c r="B31" s="7"/>
      <c r="C31" s="32">
        <f>15*MapScaleKmPerCm</f>
        <v>75</v>
      </c>
      <c r="D31" s="25">
        <f>1000*$C31/GlideRatio1</f>
        <v>1973.6842105263158</v>
      </c>
      <c r="E31" s="25">
        <f>1000*$C31/GlideRatio2</f>
        <v>1785.7142857142858</v>
      </c>
      <c r="F31" s="25">
        <f>1000*$C31/GlideRatio3</f>
        <v>1630.4347826086957</v>
      </c>
      <c r="G31" s="34">
        <f>$C31/DistanceConversionNmToKph</f>
        <v>40.49676025917926</v>
      </c>
      <c r="H31" s="16"/>
      <c r="I31" s="6"/>
    </row>
    <row r="32" spans="1:9" ht="13.5" customHeight="1" thickBot="1">
      <c r="A32" s="4"/>
      <c r="B32" s="7"/>
      <c r="C32" s="32"/>
      <c r="D32" s="26"/>
      <c r="E32" s="26"/>
      <c r="F32" s="26"/>
      <c r="G32" s="34"/>
      <c r="H32" s="16"/>
      <c r="I32" s="4"/>
    </row>
    <row r="33" spans="1:9" ht="13.5" customHeight="1" thickBot="1">
      <c r="A33" s="6"/>
      <c r="B33" s="8"/>
      <c r="C33" s="35" t="str">
        <f>"1 : "&amp;MapScaleReciprocal</f>
        <v>1 : 500000</v>
      </c>
      <c r="D33" s="36"/>
      <c r="E33" s="36"/>
      <c r="F33" s="36"/>
      <c r="G33" s="37" t="s">
        <v>10</v>
      </c>
      <c r="H33" s="17"/>
      <c r="I33" s="6"/>
    </row>
    <row r="35" ht="13.5" customHeight="1" thickBot="1"/>
    <row r="36" spans="1:9" ht="13.5" customHeight="1" thickBot="1">
      <c r="A36" s="4"/>
      <c r="B36" s="9"/>
      <c r="C36" s="5" t="s">
        <v>5</v>
      </c>
      <c r="D36" s="5" t="s">
        <v>11</v>
      </c>
      <c r="E36" s="5" t="s">
        <v>12</v>
      </c>
      <c r="F36" s="5" t="s">
        <v>13</v>
      </c>
      <c r="G36" s="5" t="s">
        <v>9</v>
      </c>
      <c r="H36" s="12"/>
      <c r="I36" s="4"/>
    </row>
    <row r="37" spans="1:9" ht="13.5" customHeight="1" thickBot="1">
      <c r="A37" s="6"/>
      <c r="B37" s="10"/>
      <c r="C37" s="31">
        <f>1*MapScaleKmPerCm</f>
        <v>5</v>
      </c>
      <c r="D37" s="25">
        <f>1000*$C37/GlideRatio4</f>
        <v>192.30769230769232</v>
      </c>
      <c r="E37" s="25">
        <f>1000*$C37/GlideRatio5</f>
        <v>166.66666666666666</v>
      </c>
      <c r="F37" s="25">
        <f>1000*$C37/GlideRatio6</f>
        <v>147.05882352941177</v>
      </c>
      <c r="G37" s="33">
        <f>$C37/DistanceConversionNmToKph</f>
        <v>2.6997840172786174</v>
      </c>
      <c r="H37" s="13"/>
      <c r="I37" s="6"/>
    </row>
    <row r="38" spans="1:9" ht="13.5" customHeight="1">
      <c r="A38" s="4"/>
      <c r="B38" s="10"/>
      <c r="C38" s="32"/>
      <c r="D38" s="26"/>
      <c r="E38" s="26"/>
      <c r="F38" s="26"/>
      <c r="G38" s="34"/>
      <c r="H38" s="13"/>
      <c r="I38" s="4"/>
    </row>
    <row r="39" spans="1:9" ht="13.5" customHeight="1" thickBot="1">
      <c r="A39" s="6"/>
      <c r="B39" s="11"/>
      <c r="C39" s="32">
        <f>2*MapScaleKmPerCm</f>
        <v>10</v>
      </c>
      <c r="D39" s="25">
        <f>1000*$C39/GlideRatio4</f>
        <v>384.61538461538464</v>
      </c>
      <c r="E39" s="25">
        <f>1000*$C39/GlideRatio5</f>
        <v>333.3333333333333</v>
      </c>
      <c r="F39" s="25">
        <f>1000*$C39/GlideRatio6</f>
        <v>294.11764705882354</v>
      </c>
      <c r="G39" s="34">
        <f>$C39/DistanceConversionNmToKph</f>
        <v>5.399568034557235</v>
      </c>
      <c r="H39" s="14"/>
      <c r="I39" s="6"/>
    </row>
    <row r="40" spans="1:9" ht="13.5" customHeight="1">
      <c r="A40" s="4"/>
      <c r="B40" s="3"/>
      <c r="C40" s="32"/>
      <c r="D40" s="26"/>
      <c r="E40" s="26"/>
      <c r="F40" s="26"/>
      <c r="G40" s="34"/>
      <c r="H40" s="15"/>
      <c r="I40" s="4"/>
    </row>
    <row r="41" spans="1:9" ht="13.5" customHeight="1" thickBot="1">
      <c r="A41" s="6"/>
      <c r="B41" s="7"/>
      <c r="C41" s="32">
        <f>3*MapScaleKmPerCm</f>
        <v>15</v>
      </c>
      <c r="D41" s="25">
        <f>1000*$C41/GlideRatio4</f>
        <v>576.9230769230769</v>
      </c>
      <c r="E41" s="25">
        <f>1000*$C41/GlideRatio5</f>
        <v>500</v>
      </c>
      <c r="F41" s="25">
        <f>1000*$C41/GlideRatio6</f>
        <v>441.1764705882353</v>
      </c>
      <c r="G41" s="34">
        <f>$C41/DistanceConversionNmToKph</f>
        <v>8.099352051835853</v>
      </c>
      <c r="H41" s="16"/>
      <c r="I41" s="6"/>
    </row>
    <row r="42" spans="1:9" ht="13.5" customHeight="1">
      <c r="A42" s="4"/>
      <c r="B42" s="7"/>
      <c r="C42" s="32"/>
      <c r="D42" s="26"/>
      <c r="E42" s="26"/>
      <c r="F42" s="26"/>
      <c r="G42" s="34"/>
      <c r="H42" s="16"/>
      <c r="I42" s="4"/>
    </row>
    <row r="43" spans="1:9" ht="13.5" customHeight="1" thickBot="1">
      <c r="A43" s="6"/>
      <c r="B43" s="8"/>
      <c r="C43" s="32">
        <f>4*MapScaleKmPerCm</f>
        <v>20</v>
      </c>
      <c r="D43" s="25">
        <f>1000*$C43/GlideRatio4</f>
        <v>769.2307692307693</v>
      </c>
      <c r="E43" s="25">
        <f>1000*$C43/GlideRatio5</f>
        <v>666.6666666666666</v>
      </c>
      <c r="F43" s="25">
        <f>1000*$C43/GlideRatio6</f>
        <v>588.2352941176471</v>
      </c>
      <c r="G43" s="34">
        <f>$C43/DistanceConversionNmToKph</f>
        <v>10.79913606911447</v>
      </c>
      <c r="H43" s="17"/>
      <c r="I43" s="6"/>
    </row>
    <row r="44" spans="1:9" ht="13.5" customHeight="1">
      <c r="A44" s="4"/>
      <c r="B44" s="9"/>
      <c r="C44" s="32"/>
      <c r="D44" s="26"/>
      <c r="E44" s="26"/>
      <c r="F44" s="26"/>
      <c r="G44" s="34"/>
      <c r="H44" s="12"/>
      <c r="I44" s="4"/>
    </row>
    <row r="45" spans="1:9" ht="13.5" customHeight="1" thickBot="1">
      <c r="A45" s="6"/>
      <c r="B45" s="10"/>
      <c r="C45" s="32">
        <f>5*MapScaleKmPerCm</f>
        <v>25</v>
      </c>
      <c r="D45" s="25">
        <f>1000*$C45/GlideRatio4</f>
        <v>961.5384615384615</v>
      </c>
      <c r="E45" s="25">
        <f>1000*$C45/GlideRatio5</f>
        <v>833.3333333333334</v>
      </c>
      <c r="F45" s="25">
        <f>1000*$C45/GlideRatio6</f>
        <v>735.2941176470588</v>
      </c>
      <c r="G45" s="34">
        <f>$C45/DistanceConversionNmToKph</f>
        <v>13.498920086393088</v>
      </c>
      <c r="H45" s="13"/>
      <c r="I45" s="6"/>
    </row>
    <row r="46" spans="1:9" ht="13.5" customHeight="1">
      <c r="A46" s="4"/>
      <c r="B46" s="10"/>
      <c r="C46" s="32"/>
      <c r="D46" s="26"/>
      <c r="E46" s="26"/>
      <c r="F46" s="26"/>
      <c r="G46" s="34"/>
      <c r="H46" s="13"/>
      <c r="I46" s="4"/>
    </row>
    <row r="47" spans="1:9" ht="13.5" customHeight="1" thickBot="1">
      <c r="A47" s="6"/>
      <c r="B47" s="11"/>
      <c r="C47" s="32">
        <f>6*MapScaleKmPerCm</f>
        <v>30</v>
      </c>
      <c r="D47" s="25">
        <f>1000*$C47/GlideRatio4</f>
        <v>1153.8461538461538</v>
      </c>
      <c r="E47" s="25">
        <f>1000*$C47/GlideRatio5</f>
        <v>1000</v>
      </c>
      <c r="F47" s="25">
        <f>1000*$C47/GlideRatio6</f>
        <v>882.3529411764706</v>
      </c>
      <c r="G47" s="34">
        <f>$C47/DistanceConversionNmToKph</f>
        <v>16.198704103671705</v>
      </c>
      <c r="H47" s="14"/>
      <c r="I47" s="6"/>
    </row>
    <row r="48" spans="1:9" ht="13.5" customHeight="1">
      <c r="A48" s="4"/>
      <c r="B48" s="3"/>
      <c r="C48" s="32"/>
      <c r="D48" s="26"/>
      <c r="E48" s="26"/>
      <c r="F48" s="26"/>
      <c r="G48" s="34"/>
      <c r="H48" s="15"/>
      <c r="I48" s="4"/>
    </row>
    <row r="49" spans="1:9" ht="13.5" customHeight="1" thickBot="1">
      <c r="A49" s="6"/>
      <c r="B49" s="7"/>
      <c r="C49" s="32">
        <f>7*MapScaleKmPerCm</f>
        <v>35</v>
      </c>
      <c r="D49" s="25">
        <f>1000*$C49/GlideRatio4</f>
        <v>1346.1538461538462</v>
      </c>
      <c r="E49" s="25">
        <f>1000*$C49/GlideRatio5</f>
        <v>1166.6666666666667</v>
      </c>
      <c r="F49" s="25">
        <f>1000*$C49/GlideRatio6</f>
        <v>1029.4117647058824</v>
      </c>
      <c r="G49" s="34">
        <f>$C49/DistanceConversionNmToKph</f>
        <v>18.898488120950322</v>
      </c>
      <c r="H49" s="16"/>
      <c r="I49" s="6"/>
    </row>
    <row r="50" spans="1:9" ht="13.5" customHeight="1">
      <c r="A50" s="4"/>
      <c r="B50" s="7"/>
      <c r="C50" s="32"/>
      <c r="D50" s="26"/>
      <c r="E50" s="26"/>
      <c r="F50" s="26"/>
      <c r="G50" s="34"/>
      <c r="H50" s="16"/>
      <c r="I50" s="4"/>
    </row>
    <row r="51" spans="1:9" ht="13.5" customHeight="1" thickBot="1">
      <c r="A51" s="6"/>
      <c r="B51" s="8"/>
      <c r="C51" s="32">
        <f>8*MapScaleKmPerCm</f>
        <v>40</v>
      </c>
      <c r="D51" s="25">
        <f>1000*$C51/GlideRatio4</f>
        <v>1538.4615384615386</v>
      </c>
      <c r="E51" s="25">
        <f>1000*$C51/GlideRatio5</f>
        <v>1333.3333333333333</v>
      </c>
      <c r="F51" s="25">
        <f>1000*$C51/GlideRatio6</f>
        <v>1176.4705882352941</v>
      </c>
      <c r="G51" s="34">
        <f>$C51/DistanceConversionNmToKph</f>
        <v>21.59827213822894</v>
      </c>
      <c r="H51" s="17"/>
      <c r="I51" s="6"/>
    </row>
    <row r="52" spans="1:9" ht="13.5" customHeight="1">
      <c r="A52" s="4"/>
      <c r="B52" s="9"/>
      <c r="C52" s="32"/>
      <c r="D52" s="26"/>
      <c r="E52" s="26"/>
      <c r="F52" s="26"/>
      <c r="G52" s="34"/>
      <c r="H52" s="12"/>
      <c r="I52" s="4"/>
    </row>
    <row r="53" spans="1:9" ht="13.5" customHeight="1" thickBot="1">
      <c r="A53" s="6"/>
      <c r="B53" s="10"/>
      <c r="C53" s="32">
        <f>9*MapScaleKmPerCm</f>
        <v>45</v>
      </c>
      <c r="D53" s="25">
        <f>1000*$C53/GlideRatio4</f>
        <v>1730.7692307692307</v>
      </c>
      <c r="E53" s="25">
        <f>1000*$C53/GlideRatio5</f>
        <v>1500</v>
      </c>
      <c r="F53" s="25">
        <f>1000*$C53/GlideRatio6</f>
        <v>1323.5294117647059</v>
      </c>
      <c r="G53" s="34">
        <f>$C53/DistanceConversionNmToKph</f>
        <v>24.29805615550756</v>
      </c>
      <c r="H53" s="13"/>
      <c r="I53" s="6"/>
    </row>
    <row r="54" spans="1:9" ht="13.5" customHeight="1">
      <c r="A54" s="4"/>
      <c r="B54" s="10"/>
      <c r="C54" s="32"/>
      <c r="D54" s="26"/>
      <c r="E54" s="26"/>
      <c r="F54" s="26"/>
      <c r="G54" s="34"/>
      <c r="H54" s="13"/>
      <c r="I54" s="4"/>
    </row>
    <row r="55" spans="1:9" ht="13.5" customHeight="1" thickBot="1">
      <c r="A55" s="6"/>
      <c r="B55" s="11"/>
      <c r="C55" s="32">
        <f>10*MapScaleKmPerCm</f>
        <v>50</v>
      </c>
      <c r="D55" s="25">
        <f>1000*$C55/GlideRatio4</f>
        <v>1923.076923076923</v>
      </c>
      <c r="E55" s="25">
        <f>1000*$C55/GlideRatio5</f>
        <v>1666.6666666666667</v>
      </c>
      <c r="F55" s="25">
        <f>1000*$C55/GlideRatio6</f>
        <v>1470.5882352941176</v>
      </c>
      <c r="G55" s="34">
        <f>$C55/DistanceConversionNmToKph</f>
        <v>26.997840172786177</v>
      </c>
      <c r="H55" s="14"/>
      <c r="I55" s="6"/>
    </row>
    <row r="56" spans="1:9" ht="13.5" customHeight="1">
      <c r="A56" s="4"/>
      <c r="B56" s="3"/>
      <c r="C56" s="32"/>
      <c r="D56" s="26"/>
      <c r="E56" s="26"/>
      <c r="F56" s="26"/>
      <c r="G56" s="34"/>
      <c r="H56" s="15"/>
      <c r="I56" s="4"/>
    </row>
    <row r="57" spans="1:9" ht="13.5" customHeight="1" thickBot="1">
      <c r="A57" s="6"/>
      <c r="B57" s="7"/>
      <c r="C57" s="32">
        <f>11*MapScaleKmPerCm</f>
        <v>55</v>
      </c>
      <c r="D57" s="25">
        <f>1000*$C57/GlideRatio4</f>
        <v>2115.3846153846152</v>
      </c>
      <c r="E57" s="25">
        <f>1000*$C57/GlideRatio5</f>
        <v>1833.3333333333333</v>
      </c>
      <c r="F57" s="25">
        <f>1000*$C57/GlideRatio6</f>
        <v>1617.6470588235295</v>
      </c>
      <c r="G57" s="34">
        <f>$C57/DistanceConversionNmToKph</f>
        <v>29.697624190064793</v>
      </c>
      <c r="H57" s="16"/>
      <c r="I57" s="6"/>
    </row>
    <row r="58" spans="1:9" ht="13.5" customHeight="1">
      <c r="A58" s="4"/>
      <c r="B58" s="7"/>
      <c r="C58" s="32"/>
      <c r="D58" s="26"/>
      <c r="E58" s="26"/>
      <c r="F58" s="26"/>
      <c r="G58" s="34"/>
      <c r="H58" s="16"/>
      <c r="I58" s="4"/>
    </row>
    <row r="59" spans="1:9" ht="13.5" customHeight="1" thickBot="1">
      <c r="A59" s="6"/>
      <c r="B59" s="8"/>
      <c r="C59" s="32">
        <f>12*MapScaleKmPerCm</f>
        <v>60</v>
      </c>
      <c r="D59" s="25">
        <f>1000*$C59/GlideRatio4</f>
        <v>2307.6923076923076</v>
      </c>
      <c r="E59" s="25">
        <f>1000*$C59/GlideRatio5</f>
        <v>2000</v>
      </c>
      <c r="F59" s="25">
        <f>1000*$C59/GlideRatio6</f>
        <v>1764.7058823529412</v>
      </c>
      <c r="G59" s="34">
        <f>$C59/DistanceConversionNmToKph</f>
        <v>32.39740820734341</v>
      </c>
      <c r="H59" s="17"/>
      <c r="I59" s="6"/>
    </row>
    <row r="60" spans="1:9" ht="13.5" customHeight="1">
      <c r="A60" s="4"/>
      <c r="B60" s="9"/>
      <c r="C60" s="32"/>
      <c r="D60" s="26"/>
      <c r="E60" s="26"/>
      <c r="F60" s="26"/>
      <c r="G60" s="34"/>
      <c r="H60" s="12"/>
      <c r="I60" s="4"/>
    </row>
    <row r="61" spans="1:9" ht="13.5" customHeight="1" thickBot="1">
      <c r="A61" s="6"/>
      <c r="B61" s="10"/>
      <c r="C61" s="32">
        <f>13*MapScaleKmPerCm</f>
        <v>65</v>
      </c>
      <c r="D61" s="25">
        <f>1000*$C61/GlideRatio4</f>
        <v>2500</v>
      </c>
      <c r="E61" s="25">
        <f>1000*$C61/GlideRatio5</f>
        <v>2166.6666666666665</v>
      </c>
      <c r="F61" s="25">
        <f>1000*$C61/GlideRatio6</f>
        <v>1911.764705882353</v>
      </c>
      <c r="G61" s="34">
        <f>$C61/DistanceConversionNmToKph</f>
        <v>35.09719222462203</v>
      </c>
      <c r="H61" s="13"/>
      <c r="I61" s="6"/>
    </row>
    <row r="62" spans="1:9" ht="13.5" customHeight="1">
      <c r="A62" s="4"/>
      <c r="B62" s="10"/>
      <c r="C62" s="32"/>
      <c r="D62" s="26"/>
      <c r="E62" s="26"/>
      <c r="F62" s="26"/>
      <c r="G62" s="34"/>
      <c r="H62" s="13"/>
      <c r="I62" s="4"/>
    </row>
    <row r="63" spans="1:9" ht="13.5" customHeight="1" thickBot="1">
      <c r="A63" s="6"/>
      <c r="B63" s="11"/>
      <c r="C63" s="32">
        <f>14*MapScaleKmPerCm</f>
        <v>70</v>
      </c>
      <c r="D63" s="25">
        <f>1000*$C63/GlideRatio4</f>
        <v>2692.3076923076924</v>
      </c>
      <c r="E63" s="25">
        <f>1000*$C63/GlideRatio5</f>
        <v>2333.3333333333335</v>
      </c>
      <c r="F63" s="25">
        <f>1000*$C63/GlideRatio6</f>
        <v>2058.823529411765</v>
      </c>
      <c r="G63" s="34">
        <f>$C63/DistanceConversionNmToKph</f>
        <v>37.796976241900644</v>
      </c>
      <c r="H63" s="14"/>
      <c r="I63" s="6"/>
    </row>
    <row r="64" spans="1:9" ht="13.5" customHeight="1">
      <c r="A64" s="4"/>
      <c r="B64" s="3"/>
      <c r="C64" s="32"/>
      <c r="D64" s="26"/>
      <c r="E64" s="26"/>
      <c r="F64" s="26"/>
      <c r="G64" s="34"/>
      <c r="H64" s="15"/>
      <c r="I64" s="4"/>
    </row>
    <row r="65" spans="1:9" ht="13.5" customHeight="1" thickBot="1">
      <c r="A65" s="6"/>
      <c r="B65" s="7"/>
      <c r="C65" s="32">
        <f>15*MapScaleKmPerCm</f>
        <v>75</v>
      </c>
      <c r="D65" s="25">
        <f>1000*$C65/GlideRatio4</f>
        <v>2884.6153846153848</v>
      </c>
      <c r="E65" s="25">
        <f>1000*$C65/GlideRatio5</f>
        <v>2500</v>
      </c>
      <c r="F65" s="25">
        <f>1000*$C65/GlideRatio6</f>
        <v>2205.8823529411766</v>
      </c>
      <c r="G65" s="34">
        <f>$C65/DistanceConversionNmToKph</f>
        <v>40.49676025917926</v>
      </c>
      <c r="H65" s="16"/>
      <c r="I65" s="6"/>
    </row>
    <row r="66" spans="1:9" ht="13.5" customHeight="1" thickBot="1">
      <c r="A66" s="4"/>
      <c r="B66" s="7"/>
      <c r="C66" s="32"/>
      <c r="D66" s="26"/>
      <c r="E66" s="26"/>
      <c r="F66" s="26"/>
      <c r="G66" s="34"/>
      <c r="H66" s="16"/>
      <c r="I66" s="4"/>
    </row>
    <row r="67" spans="1:9" ht="13.5" customHeight="1" thickBot="1">
      <c r="A67" s="6"/>
      <c r="B67" s="8"/>
      <c r="C67" s="35" t="str">
        <f>"1 : "&amp;MapScaleReciprocal</f>
        <v>1 : 500000</v>
      </c>
      <c r="D67" s="36"/>
      <c r="E67" s="36"/>
      <c r="F67" s="36"/>
      <c r="G67" s="37" t="s">
        <v>10</v>
      </c>
      <c r="H67" s="17"/>
      <c r="I67" s="6"/>
    </row>
    <row r="69" ht="13.5" customHeight="1" thickBot="1"/>
    <row r="70" spans="1:9" ht="13.5" customHeight="1" thickBot="1">
      <c r="A70" s="4"/>
      <c r="B70" s="9"/>
      <c r="C70" s="18" t="s">
        <v>5</v>
      </c>
      <c r="D70" s="18" t="s">
        <v>14</v>
      </c>
      <c r="E70" s="18" t="s">
        <v>15</v>
      </c>
      <c r="F70" s="18" t="s">
        <v>16</v>
      </c>
      <c r="G70" s="5" t="s">
        <v>9</v>
      </c>
      <c r="H70" s="12"/>
      <c r="I70" s="4"/>
    </row>
    <row r="71" spans="1:9" ht="13.5" customHeight="1" thickBot="1">
      <c r="A71" s="6"/>
      <c r="B71" s="10"/>
      <c r="C71" s="31">
        <f>1*MapScaleKmPerCm</f>
        <v>5</v>
      </c>
      <c r="D71" s="27" t="str">
        <f>IF(_XLL.VRUNDEN(($C71/(Speed1*SpeedConversionToKph1))/HoursPerDay,OneSecond)&lt;MinutesForOmittingSeconds*OneMinute,TEXT(_XLL.VRUNDEN(($C71/(Speed1*SpeedConversionToKph1))/HoursPerDay,OneSecond),"m:ss"),IF(_XLL.VRUNDEN(($C71/(Speed1*SpeedConversionToKph1))/HoursPerDay,OneMinute)&lt;OneHour,TEXT(_XLL.VRUNDEN(($C71/(Speed1*SpeedConversionToKph1))/HoursPerDay,OneMinute),"m'"),TEXT(_XLL.VRUNDEN(($C71/(Speed1*SpeedConversionToKph1))/HoursPerDay,OneMinute),"h:mm")))</f>
        <v>3:00</v>
      </c>
      <c r="E71" s="27" t="str">
        <f>IF(_XLL.VRUNDEN(($C71/(Speed2*SpeedConversionToKph1))/HoursPerDay,OneSecond)&lt;MinutesForOmittingSeconds*OneMinute,TEXT(_XLL.VRUNDEN(($C71/(Speed2*SpeedConversionToKph1))/HoursPerDay,OneSecond),"m:ss"),IF(_XLL.VRUNDEN(($C71/(Speed2*SpeedConversionToKph1))/HoursPerDay,OneMinute)&lt;OneHour,TEXT(_XLL.VRUNDEN(($C71/(Speed2*SpeedConversionToKph1))/HoursPerDay,OneMinute),"m'"),TEXT(_XLL.VRUNDEN(($C71/(Speed2*SpeedConversionToKph1))/HoursPerDay,OneMinute),"h:mm")))</f>
        <v>2:30</v>
      </c>
      <c r="F71" s="27" t="str">
        <f>IF(_XLL.VRUNDEN(($C71/(Speed3*SpeedConversionToKph1))/HoursPerDay,OneSecond)&lt;MinutesForOmittingSeconds*OneMinute,TEXT(_XLL.VRUNDEN(($C71/(Speed3*SpeedConversionToKph1))/HoursPerDay,OneSecond),"m:ss"),IF(_XLL.VRUNDEN(($C71/(Speed3*SpeedConversionToKph1))/HoursPerDay,OneMinute)&lt;OneHour,TEXT(_XLL.VRUNDEN(($C71/(Speed3*SpeedConversionToKph1))/HoursPerDay,OneMinute),"m'"),TEXT(_XLL.VRUNDEN(($C71/(Speed3*SpeedConversionToKph1))/HoursPerDay,OneMinute),"h:mm")))</f>
        <v>2:09</v>
      </c>
      <c r="G71" s="33">
        <f>$C71/DistanceConversionNmToKph</f>
        <v>2.6997840172786174</v>
      </c>
      <c r="H71" s="13"/>
      <c r="I71" s="6"/>
    </row>
    <row r="72" spans="1:9" ht="13.5" customHeight="1">
      <c r="A72" s="4"/>
      <c r="B72" s="10"/>
      <c r="C72" s="32"/>
      <c r="D72" s="28"/>
      <c r="E72" s="28"/>
      <c r="F72" s="28"/>
      <c r="G72" s="34"/>
      <c r="H72" s="13"/>
      <c r="I72" s="4"/>
    </row>
    <row r="73" spans="1:9" ht="13.5" customHeight="1" thickBot="1">
      <c r="A73" s="6"/>
      <c r="B73" s="11"/>
      <c r="C73" s="32">
        <f>2*MapScaleKmPerCm</f>
        <v>10</v>
      </c>
      <c r="D73" s="27" t="str">
        <f>IF(_XLL.VRUNDEN(($C73/(Speed1*SpeedConversionToKph1))/HoursPerDay,OneSecond)&lt;MinutesForOmittingSeconds*OneMinute,TEXT(_XLL.VRUNDEN(($C73/(Speed1*SpeedConversionToKph1))/HoursPerDay,OneSecond),"m:ss"),IF(_XLL.VRUNDEN(($C73/(Speed1*SpeedConversionToKph1))/HoursPerDay,OneMinute)&lt;OneHour,TEXT(_XLL.VRUNDEN(($C73/(Speed1*SpeedConversionToKph1))/HoursPerDay,OneMinute),"m'"),TEXT(_XLL.VRUNDEN(($C73/(Speed1*SpeedConversionToKph1))/HoursPerDay,OneMinute),"h:mm")))</f>
        <v>6'</v>
      </c>
      <c r="E73" s="27" t="str">
        <f>IF(_XLL.VRUNDEN(($C73/(Speed2*SpeedConversionToKph1))/HoursPerDay,OneSecond)&lt;MinutesForOmittingSeconds*OneMinute,TEXT(_XLL.VRUNDEN(($C73/(Speed2*SpeedConversionToKph1))/HoursPerDay,OneSecond),"m:ss"),IF(_XLL.VRUNDEN(($C73/(Speed2*SpeedConversionToKph1))/HoursPerDay,OneMinute)&lt;OneHour,TEXT(_XLL.VRUNDEN(($C73/(Speed2*SpeedConversionToKph1))/HoursPerDay,OneMinute),"m'"),TEXT(_XLL.VRUNDEN(($C73/(Speed2*SpeedConversionToKph1))/HoursPerDay,OneMinute),"h:mm")))</f>
        <v>5'</v>
      </c>
      <c r="F73" s="27" t="str">
        <f>IF(_XLL.VRUNDEN(($C73/(Speed3*SpeedConversionToKph1))/HoursPerDay,OneSecond)&lt;MinutesForOmittingSeconds*OneMinute,TEXT(_XLL.VRUNDEN(($C73/(Speed3*SpeedConversionToKph1))/HoursPerDay,OneSecond),"m:ss"),IF(_XLL.VRUNDEN(($C73/(Speed3*SpeedConversionToKph1))/HoursPerDay,OneMinute)&lt;OneHour,TEXT(_XLL.VRUNDEN(($C73/(Speed3*SpeedConversionToKph1))/HoursPerDay,OneMinute),"m'"),TEXT(_XLL.VRUNDEN(($C73/(Speed3*SpeedConversionToKph1))/HoursPerDay,OneMinute),"h:mm")))</f>
        <v>4:17</v>
      </c>
      <c r="G73" s="34">
        <f>$C73/DistanceConversionNmToKph</f>
        <v>5.399568034557235</v>
      </c>
      <c r="H73" s="14"/>
      <c r="I73" s="6"/>
    </row>
    <row r="74" spans="1:9" ht="13.5" customHeight="1">
      <c r="A74" s="4"/>
      <c r="B74" s="3"/>
      <c r="C74" s="32"/>
      <c r="D74" s="28"/>
      <c r="E74" s="28"/>
      <c r="F74" s="28"/>
      <c r="G74" s="34"/>
      <c r="H74" s="15"/>
      <c r="I74" s="4"/>
    </row>
    <row r="75" spans="1:9" ht="13.5" customHeight="1" thickBot="1">
      <c r="A75" s="6"/>
      <c r="B75" s="7"/>
      <c r="C75" s="32">
        <f>3*MapScaleKmPerCm</f>
        <v>15</v>
      </c>
      <c r="D75" s="27" t="str">
        <f>IF(_XLL.VRUNDEN(($C75/(Speed1*SpeedConversionToKph1))/HoursPerDay,OneSecond)&lt;MinutesForOmittingSeconds*OneMinute,TEXT(_XLL.VRUNDEN(($C75/(Speed1*SpeedConversionToKph1))/HoursPerDay,OneSecond),"m:ss"),IF(_XLL.VRUNDEN(($C75/(Speed1*SpeedConversionToKph1))/HoursPerDay,OneMinute)&lt;OneHour,TEXT(_XLL.VRUNDEN(($C75/(Speed1*SpeedConversionToKph1))/HoursPerDay,OneMinute),"m'"),TEXT(_XLL.VRUNDEN(($C75/(Speed1*SpeedConversionToKph1))/HoursPerDay,OneMinute),"h:mm")))</f>
        <v>9'</v>
      </c>
      <c r="E75" s="27" t="str">
        <f>IF(_XLL.VRUNDEN(($C75/(Speed2*SpeedConversionToKph1))/HoursPerDay,OneSecond)&lt;MinutesForOmittingSeconds*OneMinute,TEXT(_XLL.VRUNDEN(($C75/(Speed2*SpeedConversionToKph1))/HoursPerDay,OneSecond),"m:ss"),IF(_XLL.VRUNDEN(($C75/(Speed2*SpeedConversionToKph1))/HoursPerDay,OneMinute)&lt;OneHour,TEXT(_XLL.VRUNDEN(($C75/(Speed2*SpeedConversionToKph1))/HoursPerDay,OneMinute),"m'"),TEXT(_XLL.VRUNDEN(($C75/(Speed2*SpeedConversionToKph1))/HoursPerDay,OneMinute),"h:mm")))</f>
        <v>8'</v>
      </c>
      <c r="F75" s="27" t="str">
        <f>IF(_XLL.VRUNDEN(($C75/(Speed3*SpeedConversionToKph1))/HoursPerDay,OneSecond)&lt;MinutesForOmittingSeconds*OneMinute,TEXT(_XLL.VRUNDEN(($C75/(Speed3*SpeedConversionToKph1))/HoursPerDay,OneSecond),"m:ss"),IF(_XLL.VRUNDEN(($C75/(Speed3*SpeedConversionToKph1))/HoursPerDay,OneMinute)&lt;OneHour,TEXT(_XLL.VRUNDEN(($C75/(Speed3*SpeedConversionToKph1))/HoursPerDay,OneMinute),"m'"),TEXT(_XLL.VRUNDEN(($C75/(Speed3*SpeedConversionToKph1))/HoursPerDay,OneMinute),"h:mm")))</f>
        <v>6'</v>
      </c>
      <c r="G75" s="34">
        <f>$C75/DistanceConversionNmToKph</f>
        <v>8.099352051835853</v>
      </c>
      <c r="H75" s="16"/>
      <c r="I75" s="6"/>
    </row>
    <row r="76" spans="1:9" ht="13.5" customHeight="1">
      <c r="A76" s="4"/>
      <c r="B76" s="7"/>
      <c r="C76" s="32"/>
      <c r="D76" s="28"/>
      <c r="E76" s="28"/>
      <c r="F76" s="28"/>
      <c r="G76" s="34"/>
      <c r="H76" s="16"/>
      <c r="I76" s="4"/>
    </row>
    <row r="77" spans="1:9" ht="13.5" customHeight="1" thickBot="1">
      <c r="A77" s="6"/>
      <c r="B77" s="8"/>
      <c r="C77" s="32">
        <f>4*MapScaleKmPerCm</f>
        <v>20</v>
      </c>
      <c r="D77" s="27" t="str">
        <f>IF(_XLL.VRUNDEN(($C77/(Speed1*SpeedConversionToKph1))/HoursPerDay,OneSecond)&lt;MinutesForOmittingSeconds*OneMinute,TEXT(_XLL.VRUNDEN(($C77/(Speed1*SpeedConversionToKph1))/HoursPerDay,OneSecond),"m:ss"),IF(_XLL.VRUNDEN(($C77/(Speed1*SpeedConversionToKph1))/HoursPerDay,OneMinute)&lt;OneHour,TEXT(_XLL.VRUNDEN(($C77/(Speed1*SpeedConversionToKph1))/HoursPerDay,OneMinute),"m'"),TEXT(_XLL.VRUNDEN(($C77/(Speed1*SpeedConversionToKph1))/HoursPerDay,OneMinute),"h:mm")))</f>
        <v>12'</v>
      </c>
      <c r="E77" s="27" t="str">
        <f>IF(_XLL.VRUNDEN(($C77/(Speed2*SpeedConversionToKph1))/HoursPerDay,OneSecond)&lt;MinutesForOmittingSeconds*OneMinute,TEXT(_XLL.VRUNDEN(($C77/(Speed2*SpeedConversionToKph1))/HoursPerDay,OneSecond),"m:ss"),IF(_XLL.VRUNDEN(($C77/(Speed2*SpeedConversionToKph1))/HoursPerDay,OneMinute)&lt;OneHour,TEXT(_XLL.VRUNDEN(($C77/(Speed2*SpeedConversionToKph1))/HoursPerDay,OneMinute),"m'"),TEXT(_XLL.VRUNDEN(($C77/(Speed2*SpeedConversionToKph1))/HoursPerDay,OneMinute),"h:mm")))</f>
        <v>10'</v>
      </c>
      <c r="F77" s="27" t="str">
        <f>IF(_XLL.VRUNDEN(($C77/(Speed3*SpeedConversionToKph1))/HoursPerDay,OneSecond)&lt;MinutesForOmittingSeconds*OneMinute,TEXT(_XLL.VRUNDEN(($C77/(Speed3*SpeedConversionToKph1))/HoursPerDay,OneSecond),"m:ss"),IF(_XLL.VRUNDEN(($C77/(Speed3*SpeedConversionToKph1))/HoursPerDay,OneMinute)&lt;OneHour,TEXT(_XLL.VRUNDEN(($C77/(Speed3*SpeedConversionToKph1))/HoursPerDay,OneMinute),"m'"),TEXT(_XLL.VRUNDEN(($C77/(Speed3*SpeedConversionToKph1))/HoursPerDay,OneMinute),"h:mm")))</f>
        <v>9'</v>
      </c>
      <c r="G77" s="34">
        <f>$C77/DistanceConversionNmToKph</f>
        <v>10.79913606911447</v>
      </c>
      <c r="H77" s="17"/>
      <c r="I77" s="6"/>
    </row>
    <row r="78" spans="1:9" ht="13.5" customHeight="1">
      <c r="A78" s="4"/>
      <c r="B78" s="9"/>
      <c r="C78" s="32"/>
      <c r="D78" s="28"/>
      <c r="E78" s="28"/>
      <c r="F78" s="28"/>
      <c r="G78" s="34"/>
      <c r="H78" s="12"/>
      <c r="I78" s="4"/>
    </row>
    <row r="79" spans="1:9" ht="13.5" customHeight="1" thickBot="1">
      <c r="A79" s="6"/>
      <c r="B79" s="10"/>
      <c r="C79" s="32">
        <f>5*MapScaleKmPerCm</f>
        <v>25</v>
      </c>
      <c r="D79" s="27" t="str">
        <f>IF(_XLL.VRUNDEN(($C79/(Speed1*SpeedConversionToKph1))/HoursPerDay,OneSecond)&lt;MinutesForOmittingSeconds*OneMinute,TEXT(_XLL.VRUNDEN(($C79/(Speed1*SpeedConversionToKph1))/HoursPerDay,OneSecond),"m:ss"),IF(_XLL.VRUNDEN(($C79/(Speed1*SpeedConversionToKph1))/HoursPerDay,OneMinute)&lt;OneHour,TEXT(_XLL.VRUNDEN(($C79/(Speed1*SpeedConversionToKph1))/HoursPerDay,OneMinute),"m'"),TEXT(_XLL.VRUNDEN(($C79/(Speed1*SpeedConversionToKph1))/HoursPerDay,OneMinute),"h:mm")))</f>
        <v>15'</v>
      </c>
      <c r="E79" s="27" t="str">
        <f>IF(_XLL.VRUNDEN(($C79/(Speed2*SpeedConversionToKph1))/HoursPerDay,OneSecond)&lt;MinutesForOmittingSeconds*OneMinute,TEXT(_XLL.VRUNDEN(($C79/(Speed2*SpeedConversionToKph1))/HoursPerDay,OneSecond),"m:ss"),IF(_XLL.VRUNDEN(($C79/(Speed2*SpeedConversionToKph1))/HoursPerDay,OneMinute)&lt;OneHour,TEXT(_XLL.VRUNDEN(($C79/(Speed2*SpeedConversionToKph1))/HoursPerDay,OneMinute),"m'"),TEXT(_XLL.VRUNDEN(($C79/(Speed2*SpeedConversionToKph1))/HoursPerDay,OneMinute),"h:mm")))</f>
        <v>13'</v>
      </c>
      <c r="F79" s="27" t="str">
        <f>IF(_XLL.VRUNDEN(($C79/(Speed3*SpeedConversionToKph1))/HoursPerDay,OneSecond)&lt;MinutesForOmittingSeconds*OneMinute,TEXT(_XLL.VRUNDEN(($C79/(Speed3*SpeedConversionToKph1))/HoursPerDay,OneSecond),"m:ss"),IF(_XLL.VRUNDEN(($C79/(Speed3*SpeedConversionToKph1))/HoursPerDay,OneMinute)&lt;OneHour,TEXT(_XLL.VRUNDEN(($C79/(Speed3*SpeedConversionToKph1))/HoursPerDay,OneMinute),"m'"),TEXT(_XLL.VRUNDEN(($C79/(Speed3*SpeedConversionToKph1))/HoursPerDay,OneMinute),"h:mm")))</f>
        <v>11'</v>
      </c>
      <c r="G79" s="34">
        <f>$C79/DistanceConversionNmToKph</f>
        <v>13.498920086393088</v>
      </c>
      <c r="H79" s="13"/>
      <c r="I79" s="6"/>
    </row>
    <row r="80" spans="1:9" ht="13.5" customHeight="1">
      <c r="A80" s="4"/>
      <c r="B80" s="10"/>
      <c r="C80" s="32"/>
      <c r="D80" s="28"/>
      <c r="E80" s="28"/>
      <c r="F80" s="28"/>
      <c r="G80" s="34"/>
      <c r="H80" s="13"/>
      <c r="I80" s="4"/>
    </row>
    <row r="81" spans="1:9" ht="13.5" customHeight="1" thickBot="1">
      <c r="A81" s="6"/>
      <c r="B81" s="11"/>
      <c r="C81" s="32">
        <f>6*MapScaleKmPerCm</f>
        <v>30</v>
      </c>
      <c r="D81" s="27" t="str">
        <f>IF(_XLL.VRUNDEN(($C81/(Speed1*SpeedConversionToKph1))/HoursPerDay,OneSecond)&lt;MinutesForOmittingSeconds*OneMinute,TEXT(_XLL.VRUNDEN(($C81/(Speed1*SpeedConversionToKph1))/HoursPerDay,OneSecond),"m:ss"),IF(_XLL.VRUNDEN(($C81/(Speed1*SpeedConversionToKph1))/HoursPerDay,OneMinute)&lt;OneHour,TEXT(_XLL.VRUNDEN(($C81/(Speed1*SpeedConversionToKph1))/HoursPerDay,OneMinute),"m'"),TEXT(_XLL.VRUNDEN(($C81/(Speed1*SpeedConversionToKph1))/HoursPerDay,OneMinute),"h:mm")))</f>
        <v>18'</v>
      </c>
      <c r="E81" s="27" t="str">
        <f>IF(_XLL.VRUNDEN(($C81/(Speed2*SpeedConversionToKph1))/HoursPerDay,OneSecond)&lt;MinutesForOmittingSeconds*OneMinute,TEXT(_XLL.VRUNDEN(($C81/(Speed2*SpeedConversionToKph1))/HoursPerDay,OneSecond),"m:ss"),IF(_XLL.VRUNDEN(($C81/(Speed2*SpeedConversionToKph1))/HoursPerDay,OneMinute)&lt;OneHour,TEXT(_XLL.VRUNDEN(($C81/(Speed2*SpeedConversionToKph1))/HoursPerDay,OneMinute),"m'"),TEXT(_XLL.VRUNDEN(($C81/(Speed2*SpeedConversionToKph1))/HoursPerDay,OneMinute),"h:mm")))</f>
        <v>15'</v>
      </c>
      <c r="F81" s="27" t="str">
        <f>IF(_XLL.VRUNDEN(($C81/(Speed3*SpeedConversionToKph1))/HoursPerDay,OneSecond)&lt;MinutesForOmittingSeconds*OneMinute,TEXT(_XLL.VRUNDEN(($C81/(Speed3*SpeedConversionToKph1))/HoursPerDay,OneSecond),"m:ss"),IF(_XLL.VRUNDEN(($C81/(Speed3*SpeedConversionToKph1))/HoursPerDay,OneMinute)&lt;OneHour,TEXT(_XLL.VRUNDEN(($C81/(Speed3*SpeedConversionToKph1))/HoursPerDay,OneMinute),"m'"),TEXT(_XLL.VRUNDEN(($C81/(Speed3*SpeedConversionToKph1))/HoursPerDay,OneMinute),"h:mm")))</f>
        <v>13'</v>
      </c>
      <c r="G81" s="34">
        <f>$C81/DistanceConversionNmToKph</f>
        <v>16.198704103671705</v>
      </c>
      <c r="H81" s="14"/>
      <c r="I81" s="6"/>
    </row>
    <row r="82" spans="1:9" ht="13.5" customHeight="1">
      <c r="A82" s="4"/>
      <c r="B82" s="3"/>
      <c r="C82" s="32"/>
      <c r="D82" s="28"/>
      <c r="E82" s="28"/>
      <c r="F82" s="28"/>
      <c r="G82" s="34"/>
      <c r="H82" s="15"/>
      <c r="I82" s="4"/>
    </row>
    <row r="83" spans="1:9" ht="13.5" customHeight="1" thickBot="1">
      <c r="A83" s="6"/>
      <c r="B83" s="7"/>
      <c r="C83" s="32">
        <f>7*MapScaleKmPerCm</f>
        <v>35</v>
      </c>
      <c r="D83" s="27" t="str">
        <f>IF(_XLL.VRUNDEN(($C83/(Speed1*SpeedConversionToKph1))/HoursPerDay,OneSecond)&lt;MinutesForOmittingSeconds*OneMinute,TEXT(_XLL.VRUNDEN(($C83/(Speed1*SpeedConversionToKph1))/HoursPerDay,OneSecond),"m:ss"),IF(_XLL.VRUNDEN(($C83/(Speed1*SpeedConversionToKph1))/HoursPerDay,OneMinute)&lt;OneHour,TEXT(_XLL.VRUNDEN(($C83/(Speed1*SpeedConversionToKph1))/HoursPerDay,OneMinute),"m'"),TEXT(_XLL.VRUNDEN(($C83/(Speed1*SpeedConversionToKph1))/HoursPerDay,OneMinute),"h:mm")))</f>
        <v>21'</v>
      </c>
      <c r="E83" s="27" t="str">
        <f>IF(_XLL.VRUNDEN(($C83/(Speed2*SpeedConversionToKph1))/HoursPerDay,OneSecond)&lt;MinutesForOmittingSeconds*OneMinute,TEXT(_XLL.VRUNDEN(($C83/(Speed2*SpeedConversionToKph1))/HoursPerDay,OneSecond),"m:ss"),IF(_XLL.VRUNDEN(($C83/(Speed2*SpeedConversionToKph1))/HoursPerDay,OneMinute)&lt;OneHour,TEXT(_XLL.VRUNDEN(($C83/(Speed2*SpeedConversionToKph1))/HoursPerDay,OneMinute),"m'"),TEXT(_XLL.VRUNDEN(($C83/(Speed2*SpeedConversionToKph1))/HoursPerDay,OneMinute),"h:mm")))</f>
        <v>18'</v>
      </c>
      <c r="F83" s="27" t="str">
        <f>IF(_XLL.VRUNDEN(($C83/(Speed3*SpeedConversionToKph1))/HoursPerDay,OneSecond)&lt;MinutesForOmittingSeconds*OneMinute,TEXT(_XLL.VRUNDEN(($C83/(Speed3*SpeedConversionToKph1))/HoursPerDay,OneSecond),"m:ss"),IF(_XLL.VRUNDEN(($C83/(Speed3*SpeedConversionToKph1))/HoursPerDay,OneMinute)&lt;OneHour,TEXT(_XLL.VRUNDEN(($C83/(Speed3*SpeedConversionToKph1))/HoursPerDay,OneMinute),"m'"),TEXT(_XLL.VRUNDEN(($C83/(Speed3*SpeedConversionToKph1))/HoursPerDay,OneMinute),"h:mm")))</f>
        <v>15'</v>
      </c>
      <c r="G83" s="34">
        <f>$C83/DistanceConversionNmToKph</f>
        <v>18.898488120950322</v>
      </c>
      <c r="H83" s="16"/>
      <c r="I83" s="6"/>
    </row>
    <row r="84" spans="1:9" ht="13.5" customHeight="1">
      <c r="A84" s="4"/>
      <c r="B84" s="7"/>
      <c r="C84" s="32"/>
      <c r="D84" s="28"/>
      <c r="E84" s="28"/>
      <c r="F84" s="28"/>
      <c r="G84" s="34"/>
      <c r="H84" s="16"/>
      <c r="I84" s="4"/>
    </row>
    <row r="85" spans="1:9" ht="13.5" customHeight="1" thickBot="1">
      <c r="A85" s="6"/>
      <c r="B85" s="8"/>
      <c r="C85" s="32">
        <f>8*MapScaleKmPerCm</f>
        <v>40</v>
      </c>
      <c r="D85" s="27" t="str">
        <f>IF(_XLL.VRUNDEN(($C85/(Speed1*SpeedConversionToKph1))/HoursPerDay,OneSecond)&lt;MinutesForOmittingSeconds*OneMinute,TEXT(_XLL.VRUNDEN(($C85/(Speed1*SpeedConversionToKph1))/HoursPerDay,OneSecond),"m:ss"),IF(_XLL.VRUNDEN(($C85/(Speed1*SpeedConversionToKph1))/HoursPerDay,OneMinute)&lt;OneHour,TEXT(_XLL.VRUNDEN(($C85/(Speed1*SpeedConversionToKph1))/HoursPerDay,OneMinute),"m'"),TEXT(_XLL.VRUNDEN(($C85/(Speed1*SpeedConversionToKph1))/HoursPerDay,OneMinute),"h:mm")))</f>
        <v>24'</v>
      </c>
      <c r="E85" s="27" t="str">
        <f>IF(_XLL.VRUNDEN(($C85/(Speed2*SpeedConversionToKph1))/HoursPerDay,OneSecond)&lt;MinutesForOmittingSeconds*OneMinute,TEXT(_XLL.VRUNDEN(($C85/(Speed2*SpeedConversionToKph1))/HoursPerDay,OneSecond),"m:ss"),IF(_XLL.VRUNDEN(($C85/(Speed2*SpeedConversionToKph1))/HoursPerDay,OneMinute)&lt;OneHour,TEXT(_XLL.VRUNDEN(($C85/(Speed2*SpeedConversionToKph1))/HoursPerDay,OneMinute),"m'"),TEXT(_XLL.VRUNDEN(($C85/(Speed2*SpeedConversionToKph1))/HoursPerDay,OneMinute),"h:mm")))</f>
        <v>20'</v>
      </c>
      <c r="F85" s="27" t="str">
        <f>IF(_XLL.VRUNDEN(($C85/(Speed3*SpeedConversionToKph1))/HoursPerDay,OneSecond)&lt;MinutesForOmittingSeconds*OneMinute,TEXT(_XLL.VRUNDEN(($C85/(Speed3*SpeedConversionToKph1))/HoursPerDay,OneSecond),"m:ss"),IF(_XLL.VRUNDEN(($C85/(Speed3*SpeedConversionToKph1))/HoursPerDay,OneMinute)&lt;OneHour,TEXT(_XLL.VRUNDEN(($C85/(Speed3*SpeedConversionToKph1))/HoursPerDay,OneMinute),"m'"),TEXT(_XLL.VRUNDEN(($C85/(Speed3*SpeedConversionToKph1))/HoursPerDay,OneMinute),"h:mm")))</f>
        <v>17'</v>
      </c>
      <c r="G85" s="34">
        <f>$C85/DistanceConversionNmToKph</f>
        <v>21.59827213822894</v>
      </c>
      <c r="H85" s="17"/>
      <c r="I85" s="6"/>
    </row>
    <row r="86" spans="1:9" ht="13.5" customHeight="1">
      <c r="A86" s="4"/>
      <c r="B86" s="9"/>
      <c r="C86" s="32"/>
      <c r="D86" s="28"/>
      <c r="E86" s="28"/>
      <c r="F86" s="28"/>
      <c r="G86" s="34"/>
      <c r="H86" s="12"/>
      <c r="I86" s="4"/>
    </row>
    <row r="87" spans="1:9" ht="13.5" customHeight="1" thickBot="1">
      <c r="A87" s="6"/>
      <c r="B87" s="10"/>
      <c r="C87" s="32">
        <f>9*MapScaleKmPerCm</f>
        <v>45</v>
      </c>
      <c r="D87" s="27" t="str">
        <f>IF(_XLL.VRUNDEN(($C87/(Speed1*SpeedConversionToKph1))/HoursPerDay,OneSecond)&lt;MinutesForOmittingSeconds*OneMinute,TEXT(_XLL.VRUNDEN(($C87/(Speed1*SpeedConversionToKph1))/HoursPerDay,OneSecond),"m:ss"),IF(_XLL.VRUNDEN(($C87/(Speed1*SpeedConversionToKph1))/HoursPerDay,OneMinute)&lt;OneHour,TEXT(_XLL.VRUNDEN(($C87/(Speed1*SpeedConversionToKph1))/HoursPerDay,OneMinute),"m'"),TEXT(_XLL.VRUNDEN(($C87/(Speed1*SpeedConversionToKph1))/HoursPerDay,OneMinute),"h:mm")))</f>
        <v>27'</v>
      </c>
      <c r="E87" s="27" t="str">
        <f>IF(_XLL.VRUNDEN(($C87/(Speed2*SpeedConversionToKph1))/HoursPerDay,OneSecond)&lt;MinutesForOmittingSeconds*OneMinute,TEXT(_XLL.VRUNDEN(($C87/(Speed2*SpeedConversionToKph1))/HoursPerDay,OneSecond),"m:ss"),IF(_XLL.VRUNDEN(($C87/(Speed2*SpeedConversionToKph1))/HoursPerDay,OneMinute)&lt;OneHour,TEXT(_XLL.VRUNDEN(($C87/(Speed2*SpeedConversionToKph1))/HoursPerDay,OneMinute),"m'"),TEXT(_XLL.VRUNDEN(($C87/(Speed2*SpeedConversionToKph1))/HoursPerDay,OneMinute),"h:mm")))</f>
        <v>23'</v>
      </c>
      <c r="F87" s="27" t="str">
        <f>IF(_XLL.VRUNDEN(($C87/(Speed3*SpeedConversionToKph1))/HoursPerDay,OneSecond)&lt;MinutesForOmittingSeconds*OneMinute,TEXT(_XLL.VRUNDEN(($C87/(Speed3*SpeedConversionToKph1))/HoursPerDay,OneSecond),"m:ss"),IF(_XLL.VRUNDEN(($C87/(Speed3*SpeedConversionToKph1))/HoursPerDay,OneMinute)&lt;OneHour,TEXT(_XLL.VRUNDEN(($C87/(Speed3*SpeedConversionToKph1))/HoursPerDay,OneMinute),"m'"),TEXT(_XLL.VRUNDEN(($C87/(Speed3*SpeedConversionToKph1))/HoursPerDay,OneMinute),"h:mm")))</f>
        <v>19'</v>
      </c>
      <c r="G87" s="34">
        <f>$C87/DistanceConversionNmToKph</f>
        <v>24.29805615550756</v>
      </c>
      <c r="H87" s="13"/>
      <c r="I87" s="6"/>
    </row>
    <row r="88" spans="1:9" ht="13.5" customHeight="1">
      <c r="A88" s="4"/>
      <c r="B88" s="10"/>
      <c r="C88" s="32"/>
      <c r="D88" s="28"/>
      <c r="E88" s="28"/>
      <c r="F88" s="28"/>
      <c r="G88" s="34"/>
      <c r="H88" s="13"/>
      <c r="I88" s="4"/>
    </row>
    <row r="89" spans="1:9" ht="13.5" customHeight="1" thickBot="1">
      <c r="A89" s="6"/>
      <c r="B89" s="11"/>
      <c r="C89" s="32">
        <f>10*MapScaleKmPerCm</f>
        <v>50</v>
      </c>
      <c r="D89" s="27" t="str">
        <f>IF(_XLL.VRUNDEN(($C89/(Speed1*SpeedConversionToKph1))/HoursPerDay,OneSecond)&lt;MinutesForOmittingSeconds*OneMinute,TEXT(_XLL.VRUNDEN(($C89/(Speed1*SpeedConversionToKph1))/HoursPerDay,OneSecond),"m:ss"),IF(_XLL.VRUNDEN(($C89/(Speed1*SpeedConversionToKph1))/HoursPerDay,OneMinute)&lt;OneHour,TEXT(_XLL.VRUNDEN(($C89/(Speed1*SpeedConversionToKph1))/HoursPerDay,OneMinute),"m'"),TEXT(_XLL.VRUNDEN(($C89/(Speed1*SpeedConversionToKph1))/HoursPerDay,OneMinute),"h:mm")))</f>
        <v>30'</v>
      </c>
      <c r="E89" s="27" t="str">
        <f>IF(_XLL.VRUNDEN(($C89/(Speed2*SpeedConversionToKph1))/HoursPerDay,OneSecond)&lt;MinutesForOmittingSeconds*OneMinute,TEXT(_XLL.VRUNDEN(($C89/(Speed2*SpeedConversionToKph1))/HoursPerDay,OneSecond),"m:ss"),IF(_XLL.VRUNDEN(($C89/(Speed2*SpeedConversionToKph1))/HoursPerDay,OneMinute)&lt;OneHour,TEXT(_XLL.VRUNDEN(($C89/(Speed2*SpeedConversionToKph1))/HoursPerDay,OneMinute),"m'"),TEXT(_XLL.VRUNDEN(($C89/(Speed2*SpeedConversionToKph1))/HoursPerDay,OneMinute),"h:mm")))</f>
        <v>25'</v>
      </c>
      <c r="F89" s="27" t="str">
        <f>IF(_XLL.VRUNDEN(($C89/(Speed3*SpeedConversionToKph1))/HoursPerDay,OneSecond)&lt;MinutesForOmittingSeconds*OneMinute,TEXT(_XLL.VRUNDEN(($C89/(Speed3*SpeedConversionToKph1))/HoursPerDay,OneSecond),"m:ss"),IF(_XLL.VRUNDEN(($C89/(Speed3*SpeedConversionToKph1))/HoursPerDay,OneMinute)&lt;OneHour,TEXT(_XLL.VRUNDEN(($C89/(Speed3*SpeedConversionToKph1))/HoursPerDay,OneMinute),"m'"),TEXT(_XLL.VRUNDEN(($C89/(Speed3*SpeedConversionToKph1))/HoursPerDay,OneMinute),"h:mm")))</f>
        <v>21'</v>
      </c>
      <c r="G89" s="34">
        <f>$C89/DistanceConversionNmToKph</f>
        <v>26.997840172786177</v>
      </c>
      <c r="H89" s="14"/>
      <c r="I89" s="6"/>
    </row>
    <row r="90" spans="1:9" ht="13.5" customHeight="1">
      <c r="A90" s="4"/>
      <c r="B90" s="3"/>
      <c r="C90" s="32"/>
      <c r="D90" s="28"/>
      <c r="E90" s="28"/>
      <c r="F90" s="28"/>
      <c r="G90" s="34"/>
      <c r="H90" s="15"/>
      <c r="I90" s="4"/>
    </row>
    <row r="91" spans="1:9" ht="13.5" customHeight="1" thickBot="1">
      <c r="A91" s="6"/>
      <c r="B91" s="7"/>
      <c r="C91" s="32">
        <f>11*MapScaleKmPerCm</f>
        <v>55</v>
      </c>
      <c r="D91" s="27" t="str">
        <f>IF(_XLL.VRUNDEN(($C91/(Speed1*SpeedConversionToKph1))/HoursPerDay,OneSecond)&lt;MinutesForOmittingSeconds*OneMinute,TEXT(_XLL.VRUNDEN(($C91/(Speed1*SpeedConversionToKph1))/HoursPerDay,OneSecond),"m:ss"),IF(_XLL.VRUNDEN(($C91/(Speed1*SpeedConversionToKph1))/HoursPerDay,OneMinute)&lt;OneHour,TEXT(_XLL.VRUNDEN(($C91/(Speed1*SpeedConversionToKph1))/HoursPerDay,OneMinute),"m'"),TEXT(_XLL.VRUNDEN(($C91/(Speed1*SpeedConversionToKph1))/HoursPerDay,OneMinute),"h:mm")))</f>
        <v>33'</v>
      </c>
      <c r="E91" s="27" t="str">
        <f>IF(_XLL.VRUNDEN(($C91/(Speed2*SpeedConversionToKph1))/HoursPerDay,OneSecond)&lt;MinutesForOmittingSeconds*OneMinute,TEXT(_XLL.VRUNDEN(($C91/(Speed2*SpeedConversionToKph1))/HoursPerDay,OneSecond),"m:ss"),IF(_XLL.VRUNDEN(($C91/(Speed2*SpeedConversionToKph1))/HoursPerDay,OneMinute)&lt;OneHour,TEXT(_XLL.VRUNDEN(($C91/(Speed2*SpeedConversionToKph1))/HoursPerDay,OneMinute),"m'"),TEXT(_XLL.VRUNDEN(($C91/(Speed2*SpeedConversionToKph1))/HoursPerDay,OneMinute),"h:mm")))</f>
        <v>28'</v>
      </c>
      <c r="F91" s="27" t="str">
        <f>IF(_XLL.VRUNDEN(($C91/(Speed3*SpeedConversionToKph1))/HoursPerDay,OneSecond)&lt;MinutesForOmittingSeconds*OneMinute,TEXT(_XLL.VRUNDEN(($C91/(Speed3*SpeedConversionToKph1))/HoursPerDay,OneSecond),"m:ss"),IF(_XLL.VRUNDEN(($C91/(Speed3*SpeedConversionToKph1))/HoursPerDay,OneMinute)&lt;OneHour,TEXT(_XLL.VRUNDEN(($C91/(Speed3*SpeedConversionToKph1))/HoursPerDay,OneMinute),"m'"),TEXT(_XLL.VRUNDEN(($C91/(Speed3*SpeedConversionToKph1))/HoursPerDay,OneMinute),"h:mm")))</f>
        <v>24'</v>
      </c>
      <c r="G91" s="34">
        <f>$C91/DistanceConversionNmToKph</f>
        <v>29.697624190064793</v>
      </c>
      <c r="H91" s="16"/>
      <c r="I91" s="6"/>
    </row>
    <row r="92" spans="1:9" ht="13.5" customHeight="1">
      <c r="A92" s="4"/>
      <c r="B92" s="7"/>
      <c r="C92" s="32"/>
      <c r="D92" s="28"/>
      <c r="E92" s="28"/>
      <c r="F92" s="28"/>
      <c r="G92" s="34"/>
      <c r="H92" s="16"/>
      <c r="I92" s="4"/>
    </row>
    <row r="93" spans="1:9" ht="13.5" customHeight="1" thickBot="1">
      <c r="A93" s="6"/>
      <c r="B93" s="8"/>
      <c r="C93" s="32">
        <f>12*MapScaleKmPerCm</f>
        <v>60</v>
      </c>
      <c r="D93" s="27" t="str">
        <f>IF(_XLL.VRUNDEN(($C93/(Speed1*SpeedConversionToKph1))/HoursPerDay,OneSecond)&lt;MinutesForOmittingSeconds*OneMinute,TEXT(_XLL.VRUNDEN(($C93/(Speed1*SpeedConversionToKph1))/HoursPerDay,OneSecond),"m:ss"),IF(_XLL.VRUNDEN(($C93/(Speed1*SpeedConversionToKph1))/HoursPerDay,OneMinute)&lt;OneHour,TEXT(_XLL.VRUNDEN(($C93/(Speed1*SpeedConversionToKph1))/HoursPerDay,OneMinute),"m'"),TEXT(_XLL.VRUNDEN(($C93/(Speed1*SpeedConversionToKph1))/HoursPerDay,OneMinute),"h:mm")))</f>
        <v>36'</v>
      </c>
      <c r="E93" s="27" t="str">
        <f>IF(_XLL.VRUNDEN(($C93/(Speed2*SpeedConversionToKph1))/HoursPerDay,OneSecond)&lt;MinutesForOmittingSeconds*OneMinute,TEXT(_XLL.VRUNDEN(($C93/(Speed2*SpeedConversionToKph1))/HoursPerDay,OneSecond),"m:ss"),IF(_XLL.VRUNDEN(($C93/(Speed2*SpeedConversionToKph1))/HoursPerDay,OneMinute)&lt;OneHour,TEXT(_XLL.VRUNDEN(($C93/(Speed2*SpeedConversionToKph1))/HoursPerDay,OneMinute),"m'"),TEXT(_XLL.VRUNDEN(($C93/(Speed2*SpeedConversionToKph1))/HoursPerDay,OneMinute),"h:mm")))</f>
        <v>30'</v>
      </c>
      <c r="F93" s="27" t="str">
        <f>IF(_XLL.VRUNDEN(($C93/(Speed3*SpeedConversionToKph1))/HoursPerDay,OneSecond)&lt;MinutesForOmittingSeconds*OneMinute,TEXT(_XLL.VRUNDEN(($C93/(Speed3*SpeedConversionToKph1))/HoursPerDay,OneSecond),"m:ss"),IF(_XLL.VRUNDEN(($C93/(Speed3*SpeedConversionToKph1))/HoursPerDay,OneMinute)&lt;OneHour,TEXT(_XLL.VRUNDEN(($C93/(Speed3*SpeedConversionToKph1))/HoursPerDay,OneMinute),"m'"),TEXT(_XLL.VRUNDEN(($C93/(Speed3*SpeedConversionToKph1))/HoursPerDay,OneMinute),"h:mm")))</f>
        <v>26'</v>
      </c>
      <c r="G93" s="34">
        <f>$C93/DistanceConversionNmToKph</f>
        <v>32.39740820734341</v>
      </c>
      <c r="H93" s="17"/>
      <c r="I93" s="6"/>
    </row>
    <row r="94" spans="1:9" ht="13.5" customHeight="1">
      <c r="A94" s="4"/>
      <c r="B94" s="9"/>
      <c r="C94" s="32"/>
      <c r="D94" s="28"/>
      <c r="E94" s="28"/>
      <c r="F94" s="28"/>
      <c r="G94" s="34"/>
      <c r="H94" s="12"/>
      <c r="I94" s="4"/>
    </row>
    <row r="95" spans="1:9" ht="13.5" customHeight="1" thickBot="1">
      <c r="A95" s="6"/>
      <c r="B95" s="10"/>
      <c r="C95" s="32">
        <f>13*MapScaleKmPerCm</f>
        <v>65</v>
      </c>
      <c r="D95" s="27" t="str">
        <f>IF(_XLL.VRUNDEN(($C95/(Speed1*SpeedConversionToKph1))/HoursPerDay,OneSecond)&lt;MinutesForOmittingSeconds*OneMinute,TEXT(_XLL.VRUNDEN(($C95/(Speed1*SpeedConversionToKph1))/HoursPerDay,OneSecond),"m:ss"),IF(_XLL.VRUNDEN(($C95/(Speed1*SpeedConversionToKph1))/HoursPerDay,OneMinute)&lt;OneHour,TEXT(_XLL.VRUNDEN(($C95/(Speed1*SpeedConversionToKph1))/HoursPerDay,OneMinute),"m'"),TEXT(_XLL.VRUNDEN(($C95/(Speed1*SpeedConversionToKph1))/HoursPerDay,OneMinute),"h:mm")))</f>
        <v>39'</v>
      </c>
      <c r="E95" s="27" t="str">
        <f>IF(_XLL.VRUNDEN(($C95/(Speed2*SpeedConversionToKph1))/HoursPerDay,OneSecond)&lt;MinutesForOmittingSeconds*OneMinute,TEXT(_XLL.VRUNDEN(($C95/(Speed2*SpeedConversionToKph1))/HoursPerDay,OneSecond),"m:ss"),IF(_XLL.VRUNDEN(($C95/(Speed2*SpeedConversionToKph1))/HoursPerDay,OneMinute)&lt;OneHour,TEXT(_XLL.VRUNDEN(($C95/(Speed2*SpeedConversionToKph1))/HoursPerDay,OneMinute),"m'"),TEXT(_XLL.VRUNDEN(($C95/(Speed2*SpeedConversionToKph1))/HoursPerDay,OneMinute),"h:mm")))</f>
        <v>33'</v>
      </c>
      <c r="F95" s="27" t="str">
        <f>IF(_XLL.VRUNDEN(($C95/(Speed3*SpeedConversionToKph1))/HoursPerDay,OneSecond)&lt;MinutesForOmittingSeconds*OneMinute,TEXT(_XLL.VRUNDEN(($C95/(Speed3*SpeedConversionToKph1))/HoursPerDay,OneSecond),"m:ss"),IF(_XLL.VRUNDEN(($C95/(Speed3*SpeedConversionToKph1))/HoursPerDay,OneMinute)&lt;OneHour,TEXT(_XLL.VRUNDEN(($C95/(Speed3*SpeedConversionToKph1))/HoursPerDay,OneMinute),"m'"),TEXT(_XLL.VRUNDEN(($C95/(Speed3*SpeedConversionToKph1))/HoursPerDay,OneMinute),"h:mm")))</f>
        <v>28'</v>
      </c>
      <c r="G95" s="34">
        <f>$C95/DistanceConversionNmToKph</f>
        <v>35.09719222462203</v>
      </c>
      <c r="H95" s="13"/>
      <c r="I95" s="6"/>
    </row>
    <row r="96" spans="1:9" ht="13.5" customHeight="1">
      <c r="A96" s="4"/>
      <c r="B96" s="10"/>
      <c r="C96" s="32"/>
      <c r="D96" s="28"/>
      <c r="E96" s="28"/>
      <c r="F96" s="28"/>
      <c r="G96" s="34"/>
      <c r="H96" s="13"/>
      <c r="I96" s="4"/>
    </row>
    <row r="97" spans="1:9" ht="13.5" customHeight="1" thickBot="1">
      <c r="A97" s="6"/>
      <c r="B97" s="11"/>
      <c r="C97" s="32">
        <f>14*MapScaleKmPerCm</f>
        <v>70</v>
      </c>
      <c r="D97" s="27" t="str">
        <f>IF(_XLL.VRUNDEN(($C97/(Speed1*SpeedConversionToKph1))/HoursPerDay,OneSecond)&lt;MinutesForOmittingSeconds*OneMinute,TEXT(_XLL.VRUNDEN(($C97/(Speed1*SpeedConversionToKph1))/HoursPerDay,OneSecond),"m:ss"),IF(_XLL.VRUNDEN(($C97/(Speed1*SpeedConversionToKph1))/HoursPerDay,OneMinute)&lt;OneHour,TEXT(_XLL.VRUNDEN(($C97/(Speed1*SpeedConversionToKph1))/HoursPerDay,OneMinute),"m'"),TEXT(_XLL.VRUNDEN(($C97/(Speed1*SpeedConversionToKph1))/HoursPerDay,OneMinute),"h:mm")))</f>
        <v>42'</v>
      </c>
      <c r="E97" s="27" t="str">
        <f>IF(_XLL.VRUNDEN(($C97/(Speed2*SpeedConversionToKph1))/HoursPerDay,OneSecond)&lt;MinutesForOmittingSeconds*OneMinute,TEXT(_XLL.VRUNDEN(($C97/(Speed2*SpeedConversionToKph1))/HoursPerDay,OneSecond),"m:ss"),IF(_XLL.VRUNDEN(($C97/(Speed2*SpeedConversionToKph1))/HoursPerDay,OneMinute)&lt;OneHour,TEXT(_XLL.VRUNDEN(($C97/(Speed2*SpeedConversionToKph1))/HoursPerDay,OneMinute),"m'"),TEXT(_XLL.VRUNDEN(($C97/(Speed2*SpeedConversionToKph1))/HoursPerDay,OneMinute),"h:mm")))</f>
        <v>35'</v>
      </c>
      <c r="F97" s="27" t="str">
        <f>IF(_XLL.VRUNDEN(($C97/(Speed3*SpeedConversionToKph1))/HoursPerDay,OneSecond)&lt;MinutesForOmittingSeconds*OneMinute,TEXT(_XLL.VRUNDEN(($C97/(Speed3*SpeedConversionToKph1))/HoursPerDay,OneSecond),"m:ss"),IF(_XLL.VRUNDEN(($C97/(Speed3*SpeedConversionToKph1))/HoursPerDay,OneMinute)&lt;OneHour,TEXT(_XLL.VRUNDEN(($C97/(Speed3*SpeedConversionToKph1))/HoursPerDay,OneMinute),"m'"),TEXT(_XLL.VRUNDEN(($C97/(Speed3*SpeedConversionToKph1))/HoursPerDay,OneMinute),"h:mm")))</f>
        <v>30'</v>
      </c>
      <c r="G97" s="34">
        <f>$C97/DistanceConversionNmToKph</f>
        <v>37.796976241900644</v>
      </c>
      <c r="H97" s="14"/>
      <c r="I97" s="6"/>
    </row>
    <row r="98" spans="1:9" ht="13.5" customHeight="1">
      <c r="A98" s="4"/>
      <c r="B98" s="3"/>
      <c r="C98" s="32"/>
      <c r="D98" s="28"/>
      <c r="E98" s="28"/>
      <c r="F98" s="28"/>
      <c r="G98" s="34"/>
      <c r="H98" s="15"/>
      <c r="I98" s="4"/>
    </row>
    <row r="99" spans="1:9" ht="13.5" customHeight="1" thickBot="1">
      <c r="A99" s="6"/>
      <c r="B99" s="7"/>
      <c r="C99" s="32">
        <f>15*MapScaleKmPerCm</f>
        <v>75</v>
      </c>
      <c r="D99" s="27" t="str">
        <f>IF(_XLL.VRUNDEN(($C99/(Speed1*SpeedConversionToKph1))/HoursPerDay,OneSecond)&lt;MinutesForOmittingSeconds*OneMinute,TEXT(_XLL.VRUNDEN(($C99/(Speed1*SpeedConversionToKph1))/HoursPerDay,OneSecond),"m:ss"),IF(_XLL.VRUNDEN(($C99/(Speed1*SpeedConversionToKph1))/HoursPerDay,OneMinute)&lt;OneHour,TEXT(_XLL.VRUNDEN(($C99/(Speed1*SpeedConversionToKph1))/HoursPerDay,OneMinute),"m'"),TEXT(_XLL.VRUNDEN(($C99/(Speed1*SpeedConversionToKph1))/HoursPerDay,OneMinute),"h:mm")))</f>
        <v>45'</v>
      </c>
      <c r="E99" s="27" t="str">
        <f>IF(_XLL.VRUNDEN(($C99/(Speed2*SpeedConversionToKph1))/HoursPerDay,OneSecond)&lt;MinutesForOmittingSeconds*OneMinute,TEXT(_XLL.VRUNDEN(($C99/(Speed2*SpeedConversionToKph1))/HoursPerDay,OneSecond),"m:ss"),IF(_XLL.VRUNDEN(($C99/(Speed2*SpeedConversionToKph1))/HoursPerDay,OneMinute)&lt;OneHour,TEXT(_XLL.VRUNDEN(($C99/(Speed2*SpeedConversionToKph1))/HoursPerDay,OneMinute),"m'"),TEXT(_XLL.VRUNDEN(($C99/(Speed2*SpeedConversionToKph1))/HoursPerDay,OneMinute),"h:mm")))</f>
        <v>38'</v>
      </c>
      <c r="F99" s="27" t="str">
        <f>IF(_XLL.VRUNDEN(($C99/(Speed3*SpeedConversionToKph1))/HoursPerDay,OneSecond)&lt;MinutesForOmittingSeconds*OneMinute,TEXT(_XLL.VRUNDEN(($C99/(Speed3*SpeedConversionToKph1))/HoursPerDay,OneSecond),"m:ss"),IF(_XLL.VRUNDEN(($C99/(Speed3*SpeedConversionToKph1))/HoursPerDay,OneMinute)&lt;OneHour,TEXT(_XLL.VRUNDEN(($C99/(Speed3*SpeedConversionToKph1))/HoursPerDay,OneMinute),"m'"),TEXT(_XLL.VRUNDEN(($C99/(Speed3*SpeedConversionToKph1))/HoursPerDay,OneMinute),"h:mm")))</f>
        <v>32'</v>
      </c>
      <c r="G99" s="34">
        <f>$C99/DistanceConversionNmToKph</f>
        <v>40.49676025917926</v>
      </c>
      <c r="H99" s="16"/>
      <c r="I99" s="6"/>
    </row>
    <row r="100" spans="1:9" ht="13.5" customHeight="1" thickBot="1">
      <c r="A100" s="4"/>
      <c r="B100" s="7"/>
      <c r="C100" s="32"/>
      <c r="D100" s="28"/>
      <c r="E100" s="28"/>
      <c r="F100" s="28"/>
      <c r="G100" s="34"/>
      <c r="H100" s="16"/>
      <c r="I100" s="4"/>
    </row>
    <row r="101" spans="1:9" ht="13.5" customHeight="1" thickBot="1">
      <c r="A101" s="6"/>
      <c r="B101" s="8"/>
      <c r="C101" s="35" t="str">
        <f>"1 : "&amp;MapScaleReciprocal</f>
        <v>1 : 500000</v>
      </c>
      <c r="D101" s="36"/>
      <c r="E101" s="36"/>
      <c r="F101" s="36"/>
      <c r="G101" s="37" t="s">
        <v>10</v>
      </c>
      <c r="H101" s="17"/>
      <c r="I101" s="6"/>
    </row>
    <row r="103" ht="13.5" customHeight="1" thickBot="1"/>
    <row r="104" spans="1:9" ht="13.5" customHeight="1" thickBot="1">
      <c r="A104" s="4"/>
      <c r="B104" s="9"/>
      <c r="C104" s="18" t="s">
        <v>5</v>
      </c>
      <c r="D104" s="18" t="s">
        <v>17</v>
      </c>
      <c r="E104" s="18" t="s">
        <v>18</v>
      </c>
      <c r="F104" s="18" t="s">
        <v>19</v>
      </c>
      <c r="G104" s="5" t="s">
        <v>9</v>
      </c>
      <c r="H104" s="12"/>
      <c r="I104" s="4"/>
    </row>
    <row r="105" spans="1:9" ht="13.5" customHeight="1" thickBot="1">
      <c r="A105" s="6"/>
      <c r="B105" s="10"/>
      <c r="C105" s="31">
        <f>1*MapScaleKmPerCm</f>
        <v>5</v>
      </c>
      <c r="D105" s="29" t="str">
        <f>IF(_XLL.VRUNDEN(($C105/(Speed4*SpeedConversionToKph2))/HoursPerDay,OneSecond)&lt;MinutesForOmittingSeconds*OneMinute,TEXT(_XLL.VRUNDEN(($C105/(Speed4*SpeedConversionToKph2))/HoursPerDay,OneSecond),"m:ss"),IF(_XLL.VRUNDEN(($C105/(Speed4*SpeedConversionToKph2))/HoursPerDay,OneMinute)&lt;OneHour,TEXT(_XLL.VRUNDEN(($C105/(Speed4*SpeedConversionToKph2))/HoursPerDay,OneMinute),"m'"),TEXT(_XLL.VRUNDEN(($C105/(Speed4*SpeedConversionToKph2))/HoursPerDay,OneMinute),"h:mm")))</f>
        <v>1:53</v>
      </c>
      <c r="E105" s="29" t="str">
        <f>IF(_XLL.VRUNDEN(($C105/(Speed5*SpeedConversionToKph2))/HoursPerDay,OneSecond)&lt;MinutesForOmittingSeconds*OneMinute,TEXT(_XLL.VRUNDEN(($C105/(Speed5*SpeedConversionToKph2))/HoursPerDay,OneSecond),"m:ss"),IF(_XLL.VRUNDEN(($C105/(Speed5*SpeedConversionToKph2))/HoursPerDay,OneMinute)&lt;OneHour,TEXT(_XLL.VRUNDEN(($C105/(Speed5*SpeedConversionToKph2))/HoursPerDay,OneMinute),"m'"),TEXT(_XLL.VRUNDEN(($C105/(Speed5*SpeedConversionToKph2))/HoursPerDay,OneMinute),"h:mm")))</f>
        <v>1:40</v>
      </c>
      <c r="F105" s="29" t="str">
        <f>IF(_XLL.VRUNDEN(($C105/(Speed6*SpeedConversionToKph2))/HoursPerDay,OneSecond)&lt;MinutesForOmittingSeconds*OneMinute,TEXT(_XLL.VRUNDEN(($C105/(Speed6*SpeedConversionToKph2))/HoursPerDay,OneSecond),"m:ss"),IF(_XLL.VRUNDEN(($C105/(Speed6*SpeedConversionToKph2))/HoursPerDay,OneMinute)&lt;OneHour,TEXT(_XLL.VRUNDEN(($C105/(Speed6*SpeedConversionToKph2))/HoursPerDay,OneMinute),"m'"),TEXT(_XLL.VRUNDEN(($C105/(Speed6*SpeedConversionToKph2))/HoursPerDay,OneMinute),"h:mm")))</f>
        <v>1:30</v>
      </c>
      <c r="G105" s="33">
        <f>$C105/DistanceConversionNmToKph</f>
        <v>2.6997840172786174</v>
      </c>
      <c r="H105" s="13"/>
      <c r="I105" s="6"/>
    </row>
    <row r="106" spans="1:9" ht="13.5" customHeight="1">
      <c r="A106" s="4"/>
      <c r="B106" s="10"/>
      <c r="C106" s="32"/>
      <c r="D106" s="30"/>
      <c r="E106" s="30"/>
      <c r="F106" s="30"/>
      <c r="G106" s="34"/>
      <c r="H106" s="13"/>
      <c r="I106" s="4"/>
    </row>
    <row r="107" spans="1:9" ht="13.5" customHeight="1" thickBot="1">
      <c r="A107" s="6"/>
      <c r="B107" s="11"/>
      <c r="C107" s="32">
        <f>2*MapScaleKmPerCm</f>
        <v>10</v>
      </c>
      <c r="D107" s="29" t="str">
        <f>IF(_XLL.VRUNDEN(($C107/(Speed4*SpeedConversionToKph2))/HoursPerDay,OneSecond)&lt;MinutesForOmittingSeconds*OneMinute,TEXT(_XLL.VRUNDEN(($C107/(Speed4*SpeedConversionToKph2))/HoursPerDay,OneSecond),"m:ss"),IF(_XLL.VRUNDEN(($C107/(Speed4*SpeedConversionToKph2))/HoursPerDay,OneMinute)&lt;OneHour,TEXT(_XLL.VRUNDEN(($C107/(Speed4*SpeedConversionToKph2))/HoursPerDay,OneMinute),"m'"),TEXT(_XLL.VRUNDEN(($C107/(Speed4*SpeedConversionToKph2))/HoursPerDay,OneMinute),"h:mm")))</f>
        <v>3:45</v>
      </c>
      <c r="E107" s="29" t="str">
        <f>IF(_XLL.VRUNDEN(($C107/(Speed5*SpeedConversionToKph2))/HoursPerDay,OneSecond)&lt;MinutesForOmittingSeconds*OneMinute,TEXT(_XLL.VRUNDEN(($C107/(Speed5*SpeedConversionToKph2))/HoursPerDay,OneSecond),"m:ss"),IF(_XLL.VRUNDEN(($C107/(Speed5*SpeedConversionToKph2))/HoursPerDay,OneMinute)&lt;OneHour,TEXT(_XLL.VRUNDEN(($C107/(Speed5*SpeedConversionToKph2))/HoursPerDay,OneMinute),"m'"),TEXT(_XLL.VRUNDEN(($C107/(Speed5*SpeedConversionToKph2))/HoursPerDay,OneMinute),"h:mm")))</f>
        <v>3:20</v>
      </c>
      <c r="F107" s="29" t="str">
        <f>IF(_XLL.VRUNDEN(($C107/(Speed6*SpeedConversionToKph2))/HoursPerDay,OneSecond)&lt;MinutesForOmittingSeconds*OneMinute,TEXT(_XLL.VRUNDEN(($C107/(Speed6*SpeedConversionToKph2))/HoursPerDay,OneSecond),"m:ss"),IF(_XLL.VRUNDEN(($C107/(Speed6*SpeedConversionToKph2))/HoursPerDay,OneMinute)&lt;OneHour,TEXT(_XLL.VRUNDEN(($C107/(Speed6*SpeedConversionToKph2))/HoursPerDay,OneMinute),"m'"),TEXT(_XLL.VRUNDEN(($C107/(Speed6*SpeedConversionToKph2))/HoursPerDay,OneMinute),"h:mm")))</f>
        <v>3:00</v>
      </c>
      <c r="G107" s="34">
        <f>$C107/DistanceConversionNmToKph</f>
        <v>5.399568034557235</v>
      </c>
      <c r="H107" s="14"/>
      <c r="I107" s="6"/>
    </row>
    <row r="108" spans="1:9" ht="13.5" customHeight="1">
      <c r="A108" s="4"/>
      <c r="B108" s="3"/>
      <c r="C108" s="32"/>
      <c r="D108" s="30"/>
      <c r="E108" s="30"/>
      <c r="F108" s="30"/>
      <c r="G108" s="34"/>
      <c r="H108" s="15"/>
      <c r="I108" s="4"/>
    </row>
    <row r="109" spans="1:9" ht="13.5" customHeight="1" thickBot="1">
      <c r="A109" s="6"/>
      <c r="B109" s="7"/>
      <c r="C109" s="32">
        <f>3*MapScaleKmPerCm</f>
        <v>15</v>
      </c>
      <c r="D109" s="29" t="str">
        <f>IF(_XLL.VRUNDEN(($C109/(Speed4*SpeedConversionToKph2))/HoursPerDay,OneSecond)&lt;MinutesForOmittingSeconds*OneMinute,TEXT(_XLL.VRUNDEN(($C109/(Speed4*SpeedConversionToKph2))/HoursPerDay,OneSecond),"m:ss"),IF(_XLL.VRUNDEN(($C109/(Speed4*SpeedConversionToKph2))/HoursPerDay,OneMinute)&lt;OneHour,TEXT(_XLL.VRUNDEN(($C109/(Speed4*SpeedConversionToKph2))/HoursPerDay,OneMinute),"m'"),TEXT(_XLL.VRUNDEN(($C109/(Speed4*SpeedConversionToKph2))/HoursPerDay,OneMinute),"h:mm")))</f>
        <v>6'</v>
      </c>
      <c r="E109" s="29" t="str">
        <f>IF(_XLL.VRUNDEN(($C109/(Speed5*SpeedConversionToKph2))/HoursPerDay,OneSecond)&lt;MinutesForOmittingSeconds*OneMinute,TEXT(_XLL.VRUNDEN(($C109/(Speed5*SpeedConversionToKph2))/HoursPerDay,OneSecond),"m:ss"),IF(_XLL.VRUNDEN(($C109/(Speed5*SpeedConversionToKph2))/HoursPerDay,OneMinute)&lt;OneHour,TEXT(_XLL.VRUNDEN(($C109/(Speed5*SpeedConversionToKph2))/HoursPerDay,OneMinute),"m'"),TEXT(_XLL.VRUNDEN(($C109/(Speed5*SpeedConversionToKph2))/HoursPerDay,OneMinute),"h:mm")))</f>
        <v>5'</v>
      </c>
      <c r="F109" s="29" t="str">
        <f>IF(_XLL.VRUNDEN(($C109/(Speed6*SpeedConversionToKph2))/HoursPerDay,OneSecond)&lt;MinutesForOmittingSeconds*OneMinute,TEXT(_XLL.VRUNDEN(($C109/(Speed6*SpeedConversionToKph2))/HoursPerDay,OneSecond),"m:ss"),IF(_XLL.VRUNDEN(($C109/(Speed6*SpeedConversionToKph2))/HoursPerDay,OneMinute)&lt;OneHour,TEXT(_XLL.VRUNDEN(($C109/(Speed6*SpeedConversionToKph2))/HoursPerDay,OneMinute),"m'"),TEXT(_XLL.VRUNDEN(($C109/(Speed6*SpeedConversionToKph2))/HoursPerDay,OneMinute),"h:mm")))</f>
        <v>4:30</v>
      </c>
      <c r="G109" s="34">
        <f>$C109/DistanceConversionNmToKph</f>
        <v>8.099352051835853</v>
      </c>
      <c r="H109" s="16"/>
      <c r="I109" s="6"/>
    </row>
    <row r="110" spans="1:9" ht="13.5" customHeight="1">
      <c r="A110" s="4"/>
      <c r="B110" s="7"/>
      <c r="C110" s="32"/>
      <c r="D110" s="30"/>
      <c r="E110" s="30"/>
      <c r="F110" s="30"/>
      <c r="G110" s="34"/>
      <c r="H110" s="16"/>
      <c r="I110" s="4"/>
    </row>
    <row r="111" spans="1:9" ht="13.5" customHeight="1" thickBot="1">
      <c r="A111" s="6"/>
      <c r="B111" s="8"/>
      <c r="C111" s="32">
        <f>4*MapScaleKmPerCm</f>
        <v>20</v>
      </c>
      <c r="D111" s="29" t="str">
        <f>IF(_XLL.VRUNDEN(($C111/(Speed4*SpeedConversionToKph2))/HoursPerDay,OneSecond)&lt;MinutesForOmittingSeconds*OneMinute,TEXT(_XLL.VRUNDEN(($C111/(Speed4*SpeedConversionToKph2))/HoursPerDay,OneSecond),"m:ss"),IF(_XLL.VRUNDEN(($C111/(Speed4*SpeedConversionToKph2))/HoursPerDay,OneMinute)&lt;OneHour,TEXT(_XLL.VRUNDEN(($C111/(Speed4*SpeedConversionToKph2))/HoursPerDay,OneMinute),"m'"),TEXT(_XLL.VRUNDEN(($C111/(Speed4*SpeedConversionToKph2))/HoursPerDay,OneMinute),"h:mm")))</f>
        <v>8'</v>
      </c>
      <c r="E111" s="29" t="str">
        <f>IF(_XLL.VRUNDEN(($C111/(Speed5*SpeedConversionToKph2))/HoursPerDay,OneSecond)&lt;MinutesForOmittingSeconds*OneMinute,TEXT(_XLL.VRUNDEN(($C111/(Speed5*SpeedConversionToKph2))/HoursPerDay,OneSecond),"m:ss"),IF(_XLL.VRUNDEN(($C111/(Speed5*SpeedConversionToKph2))/HoursPerDay,OneMinute)&lt;OneHour,TEXT(_XLL.VRUNDEN(($C111/(Speed5*SpeedConversionToKph2))/HoursPerDay,OneMinute),"m'"),TEXT(_XLL.VRUNDEN(($C111/(Speed5*SpeedConversionToKph2))/HoursPerDay,OneMinute),"h:mm")))</f>
        <v>7'</v>
      </c>
      <c r="F111" s="29" t="str">
        <f>IF(_XLL.VRUNDEN(($C111/(Speed6*SpeedConversionToKph2))/HoursPerDay,OneSecond)&lt;MinutesForOmittingSeconds*OneMinute,TEXT(_XLL.VRUNDEN(($C111/(Speed6*SpeedConversionToKph2))/HoursPerDay,OneSecond),"m:ss"),IF(_XLL.VRUNDEN(($C111/(Speed6*SpeedConversionToKph2))/HoursPerDay,OneMinute)&lt;OneHour,TEXT(_XLL.VRUNDEN(($C111/(Speed6*SpeedConversionToKph2))/HoursPerDay,OneMinute),"m'"),TEXT(_XLL.VRUNDEN(($C111/(Speed6*SpeedConversionToKph2))/HoursPerDay,OneMinute),"h:mm")))</f>
        <v>6'</v>
      </c>
      <c r="G111" s="34">
        <f>$C111/DistanceConversionNmToKph</f>
        <v>10.79913606911447</v>
      </c>
      <c r="H111" s="17"/>
      <c r="I111" s="6"/>
    </row>
    <row r="112" spans="1:9" ht="13.5" customHeight="1">
      <c r="A112" s="4"/>
      <c r="B112" s="9"/>
      <c r="C112" s="32"/>
      <c r="D112" s="30"/>
      <c r="E112" s="30"/>
      <c r="F112" s="30"/>
      <c r="G112" s="34"/>
      <c r="H112" s="12"/>
      <c r="I112" s="4"/>
    </row>
    <row r="113" spans="1:9" ht="13.5" customHeight="1" thickBot="1">
      <c r="A113" s="6"/>
      <c r="B113" s="10"/>
      <c r="C113" s="32">
        <f>5*MapScaleKmPerCm</f>
        <v>25</v>
      </c>
      <c r="D113" s="29" t="str">
        <f>IF(_XLL.VRUNDEN(($C113/(Speed4*SpeedConversionToKph2))/HoursPerDay,OneSecond)&lt;MinutesForOmittingSeconds*OneMinute,TEXT(_XLL.VRUNDEN(($C113/(Speed4*SpeedConversionToKph2))/HoursPerDay,OneSecond),"m:ss"),IF(_XLL.VRUNDEN(($C113/(Speed4*SpeedConversionToKph2))/HoursPerDay,OneMinute)&lt;OneHour,TEXT(_XLL.VRUNDEN(($C113/(Speed4*SpeedConversionToKph2))/HoursPerDay,OneMinute),"m'"),TEXT(_XLL.VRUNDEN(($C113/(Speed4*SpeedConversionToKph2))/HoursPerDay,OneMinute),"h:mm")))</f>
        <v>9'</v>
      </c>
      <c r="E113" s="29" t="str">
        <f>IF(_XLL.VRUNDEN(($C113/(Speed5*SpeedConversionToKph2))/HoursPerDay,OneSecond)&lt;MinutesForOmittingSeconds*OneMinute,TEXT(_XLL.VRUNDEN(($C113/(Speed5*SpeedConversionToKph2))/HoursPerDay,OneSecond),"m:ss"),IF(_XLL.VRUNDEN(($C113/(Speed5*SpeedConversionToKph2))/HoursPerDay,OneMinute)&lt;OneHour,TEXT(_XLL.VRUNDEN(($C113/(Speed5*SpeedConversionToKph2))/HoursPerDay,OneMinute),"m'"),TEXT(_XLL.VRUNDEN(($C113/(Speed5*SpeedConversionToKph2))/HoursPerDay,OneMinute),"h:mm")))</f>
        <v>8'</v>
      </c>
      <c r="F113" s="29" t="str">
        <f>IF(_XLL.VRUNDEN(($C113/(Speed6*SpeedConversionToKph2))/HoursPerDay,OneSecond)&lt;MinutesForOmittingSeconds*OneMinute,TEXT(_XLL.VRUNDEN(($C113/(Speed6*SpeedConversionToKph2))/HoursPerDay,OneSecond),"m:ss"),IF(_XLL.VRUNDEN(($C113/(Speed6*SpeedConversionToKph2))/HoursPerDay,OneMinute)&lt;OneHour,TEXT(_XLL.VRUNDEN(($C113/(Speed6*SpeedConversionToKph2))/HoursPerDay,OneMinute),"m'"),TEXT(_XLL.VRUNDEN(($C113/(Speed6*SpeedConversionToKph2))/HoursPerDay,OneMinute),"h:mm")))</f>
        <v>8'</v>
      </c>
      <c r="G113" s="34">
        <f>$C113/DistanceConversionNmToKph</f>
        <v>13.498920086393088</v>
      </c>
      <c r="H113" s="13"/>
      <c r="I113" s="6"/>
    </row>
    <row r="114" spans="1:9" ht="13.5" customHeight="1">
      <c r="A114" s="4"/>
      <c r="B114" s="10"/>
      <c r="C114" s="32"/>
      <c r="D114" s="30"/>
      <c r="E114" s="30"/>
      <c r="F114" s="30"/>
      <c r="G114" s="34"/>
      <c r="H114" s="13"/>
      <c r="I114" s="4"/>
    </row>
    <row r="115" spans="1:9" ht="13.5" customHeight="1" thickBot="1">
      <c r="A115" s="6"/>
      <c r="B115" s="11"/>
      <c r="C115" s="32">
        <f>6*MapScaleKmPerCm</f>
        <v>30</v>
      </c>
      <c r="D115" s="29" t="str">
        <f>IF(_XLL.VRUNDEN(($C115/(Speed4*SpeedConversionToKph2))/HoursPerDay,OneSecond)&lt;MinutesForOmittingSeconds*OneMinute,TEXT(_XLL.VRUNDEN(($C115/(Speed4*SpeedConversionToKph2))/HoursPerDay,OneSecond),"m:ss"),IF(_XLL.VRUNDEN(($C115/(Speed4*SpeedConversionToKph2))/HoursPerDay,OneMinute)&lt;OneHour,TEXT(_XLL.VRUNDEN(($C115/(Speed4*SpeedConversionToKph2))/HoursPerDay,OneMinute),"m'"),TEXT(_XLL.VRUNDEN(($C115/(Speed4*SpeedConversionToKph2))/HoursPerDay,OneMinute),"h:mm")))</f>
        <v>11'</v>
      </c>
      <c r="E115" s="29" t="str">
        <f>IF(_XLL.VRUNDEN(($C115/(Speed5*SpeedConversionToKph2))/HoursPerDay,OneSecond)&lt;MinutesForOmittingSeconds*OneMinute,TEXT(_XLL.VRUNDEN(($C115/(Speed5*SpeedConversionToKph2))/HoursPerDay,OneSecond),"m:ss"),IF(_XLL.VRUNDEN(($C115/(Speed5*SpeedConversionToKph2))/HoursPerDay,OneMinute)&lt;OneHour,TEXT(_XLL.VRUNDEN(($C115/(Speed5*SpeedConversionToKph2))/HoursPerDay,OneMinute),"m'"),TEXT(_XLL.VRUNDEN(($C115/(Speed5*SpeedConversionToKph2))/HoursPerDay,OneMinute),"h:mm")))</f>
        <v>10'</v>
      </c>
      <c r="F115" s="29" t="str">
        <f>IF(_XLL.VRUNDEN(($C115/(Speed6*SpeedConversionToKph2))/HoursPerDay,OneSecond)&lt;MinutesForOmittingSeconds*OneMinute,TEXT(_XLL.VRUNDEN(($C115/(Speed6*SpeedConversionToKph2))/HoursPerDay,OneSecond),"m:ss"),IF(_XLL.VRUNDEN(($C115/(Speed6*SpeedConversionToKph2))/HoursPerDay,OneMinute)&lt;OneHour,TEXT(_XLL.VRUNDEN(($C115/(Speed6*SpeedConversionToKph2))/HoursPerDay,OneMinute),"m'"),TEXT(_XLL.VRUNDEN(($C115/(Speed6*SpeedConversionToKph2))/HoursPerDay,OneMinute),"h:mm")))</f>
        <v>9'</v>
      </c>
      <c r="G115" s="34">
        <f>$C115/DistanceConversionNmToKph</f>
        <v>16.198704103671705</v>
      </c>
      <c r="H115" s="14"/>
      <c r="I115" s="6"/>
    </row>
    <row r="116" spans="1:9" ht="13.5" customHeight="1">
      <c r="A116" s="4"/>
      <c r="B116" s="3"/>
      <c r="C116" s="32"/>
      <c r="D116" s="30"/>
      <c r="E116" s="30"/>
      <c r="F116" s="30"/>
      <c r="G116" s="34"/>
      <c r="H116" s="15"/>
      <c r="I116" s="4"/>
    </row>
    <row r="117" spans="1:9" ht="13.5" customHeight="1" thickBot="1">
      <c r="A117" s="6"/>
      <c r="B117" s="7"/>
      <c r="C117" s="32">
        <f>7*MapScaleKmPerCm</f>
        <v>35</v>
      </c>
      <c r="D117" s="29" t="str">
        <f>IF(_XLL.VRUNDEN(($C117/(Speed4*SpeedConversionToKph2))/HoursPerDay,OneSecond)&lt;MinutesForOmittingSeconds*OneMinute,TEXT(_XLL.VRUNDEN(($C117/(Speed4*SpeedConversionToKph2))/HoursPerDay,OneSecond),"m:ss"),IF(_XLL.VRUNDEN(($C117/(Speed4*SpeedConversionToKph2))/HoursPerDay,OneMinute)&lt;OneHour,TEXT(_XLL.VRUNDEN(($C117/(Speed4*SpeedConversionToKph2))/HoursPerDay,OneMinute),"m'"),TEXT(_XLL.VRUNDEN(($C117/(Speed4*SpeedConversionToKph2))/HoursPerDay,OneMinute),"h:mm")))</f>
        <v>13'</v>
      </c>
      <c r="E117" s="29" t="str">
        <f>IF(_XLL.VRUNDEN(($C117/(Speed5*SpeedConversionToKph2))/HoursPerDay,OneSecond)&lt;MinutesForOmittingSeconds*OneMinute,TEXT(_XLL.VRUNDEN(($C117/(Speed5*SpeedConversionToKph2))/HoursPerDay,OneSecond),"m:ss"),IF(_XLL.VRUNDEN(($C117/(Speed5*SpeedConversionToKph2))/HoursPerDay,OneMinute)&lt;OneHour,TEXT(_XLL.VRUNDEN(($C117/(Speed5*SpeedConversionToKph2))/HoursPerDay,OneMinute),"m'"),TEXT(_XLL.VRUNDEN(($C117/(Speed5*SpeedConversionToKph2))/HoursPerDay,OneMinute),"h:mm")))</f>
        <v>12'</v>
      </c>
      <c r="F117" s="29" t="str">
        <f>IF(_XLL.VRUNDEN(($C117/(Speed6*SpeedConversionToKph2))/HoursPerDay,OneSecond)&lt;MinutesForOmittingSeconds*OneMinute,TEXT(_XLL.VRUNDEN(($C117/(Speed6*SpeedConversionToKph2))/HoursPerDay,OneSecond),"m:ss"),IF(_XLL.VRUNDEN(($C117/(Speed6*SpeedConversionToKph2))/HoursPerDay,OneMinute)&lt;OneHour,TEXT(_XLL.VRUNDEN(($C117/(Speed6*SpeedConversionToKph2))/HoursPerDay,OneMinute),"m'"),TEXT(_XLL.VRUNDEN(($C117/(Speed6*SpeedConversionToKph2))/HoursPerDay,OneMinute),"h:mm")))</f>
        <v>11'</v>
      </c>
      <c r="G117" s="34">
        <f>$C117/DistanceConversionNmToKph</f>
        <v>18.898488120950322</v>
      </c>
      <c r="H117" s="16"/>
      <c r="I117" s="6"/>
    </row>
    <row r="118" spans="1:9" ht="13.5" customHeight="1">
      <c r="A118" s="4"/>
      <c r="B118" s="7"/>
      <c r="C118" s="32"/>
      <c r="D118" s="30"/>
      <c r="E118" s="30"/>
      <c r="F118" s="30"/>
      <c r="G118" s="34"/>
      <c r="H118" s="16"/>
      <c r="I118" s="4"/>
    </row>
    <row r="119" spans="1:9" ht="13.5" customHeight="1" thickBot="1">
      <c r="A119" s="6"/>
      <c r="B119" s="8"/>
      <c r="C119" s="32">
        <f>8*MapScaleKmPerCm</f>
        <v>40</v>
      </c>
      <c r="D119" s="29" t="str">
        <f>IF(_XLL.VRUNDEN(($C119/(Speed4*SpeedConversionToKph2))/HoursPerDay,OneSecond)&lt;MinutesForOmittingSeconds*OneMinute,TEXT(_XLL.VRUNDEN(($C119/(Speed4*SpeedConversionToKph2))/HoursPerDay,OneSecond),"m:ss"),IF(_XLL.VRUNDEN(($C119/(Speed4*SpeedConversionToKph2))/HoursPerDay,OneMinute)&lt;OneHour,TEXT(_XLL.VRUNDEN(($C119/(Speed4*SpeedConversionToKph2))/HoursPerDay,OneMinute),"m'"),TEXT(_XLL.VRUNDEN(($C119/(Speed4*SpeedConversionToKph2))/HoursPerDay,OneMinute),"h:mm")))</f>
        <v>15'</v>
      </c>
      <c r="E119" s="29" t="str">
        <f>IF(_XLL.VRUNDEN(($C119/(Speed5*SpeedConversionToKph2))/HoursPerDay,OneSecond)&lt;MinutesForOmittingSeconds*OneMinute,TEXT(_XLL.VRUNDEN(($C119/(Speed5*SpeedConversionToKph2))/HoursPerDay,OneSecond),"m:ss"),IF(_XLL.VRUNDEN(($C119/(Speed5*SpeedConversionToKph2))/HoursPerDay,OneMinute)&lt;OneHour,TEXT(_XLL.VRUNDEN(($C119/(Speed5*SpeedConversionToKph2))/HoursPerDay,OneMinute),"m'"),TEXT(_XLL.VRUNDEN(($C119/(Speed5*SpeedConversionToKph2))/HoursPerDay,OneMinute),"h:mm")))</f>
        <v>13'</v>
      </c>
      <c r="F119" s="29" t="str">
        <f>IF(_XLL.VRUNDEN(($C119/(Speed6*SpeedConversionToKph2))/HoursPerDay,OneSecond)&lt;MinutesForOmittingSeconds*OneMinute,TEXT(_XLL.VRUNDEN(($C119/(Speed6*SpeedConversionToKph2))/HoursPerDay,OneSecond),"m:ss"),IF(_XLL.VRUNDEN(($C119/(Speed6*SpeedConversionToKph2))/HoursPerDay,OneMinute)&lt;OneHour,TEXT(_XLL.VRUNDEN(($C119/(Speed6*SpeedConversionToKph2))/HoursPerDay,OneMinute),"m'"),TEXT(_XLL.VRUNDEN(($C119/(Speed6*SpeedConversionToKph2))/HoursPerDay,OneMinute),"h:mm")))</f>
        <v>12'</v>
      </c>
      <c r="G119" s="34">
        <f>$C119/DistanceConversionNmToKph</f>
        <v>21.59827213822894</v>
      </c>
      <c r="H119" s="17"/>
      <c r="I119" s="6"/>
    </row>
    <row r="120" spans="1:9" ht="13.5" customHeight="1">
      <c r="A120" s="4"/>
      <c r="B120" s="9"/>
      <c r="C120" s="32"/>
      <c r="D120" s="30"/>
      <c r="E120" s="30"/>
      <c r="F120" s="30"/>
      <c r="G120" s="34"/>
      <c r="H120" s="12"/>
      <c r="I120" s="4"/>
    </row>
    <row r="121" spans="1:9" ht="13.5" customHeight="1" thickBot="1">
      <c r="A121" s="6"/>
      <c r="B121" s="10"/>
      <c r="C121" s="32">
        <f>9*MapScaleKmPerCm</f>
        <v>45</v>
      </c>
      <c r="D121" s="29" t="str">
        <f>IF(_XLL.VRUNDEN(($C121/(Speed4*SpeedConversionToKph2))/HoursPerDay,OneSecond)&lt;MinutesForOmittingSeconds*OneMinute,TEXT(_XLL.VRUNDEN(($C121/(Speed4*SpeedConversionToKph2))/HoursPerDay,OneSecond),"m:ss"),IF(_XLL.VRUNDEN(($C121/(Speed4*SpeedConversionToKph2))/HoursPerDay,OneMinute)&lt;OneHour,TEXT(_XLL.VRUNDEN(($C121/(Speed4*SpeedConversionToKph2))/HoursPerDay,OneMinute),"m'"),TEXT(_XLL.VRUNDEN(($C121/(Speed4*SpeedConversionToKph2))/HoursPerDay,OneMinute),"h:mm")))</f>
        <v>17'</v>
      </c>
      <c r="E121" s="29" t="str">
        <f>IF(_XLL.VRUNDEN(($C121/(Speed5*SpeedConversionToKph2))/HoursPerDay,OneSecond)&lt;MinutesForOmittingSeconds*OneMinute,TEXT(_XLL.VRUNDEN(($C121/(Speed5*SpeedConversionToKph2))/HoursPerDay,OneSecond),"m:ss"),IF(_XLL.VRUNDEN(($C121/(Speed5*SpeedConversionToKph2))/HoursPerDay,OneMinute)&lt;OneHour,TEXT(_XLL.VRUNDEN(($C121/(Speed5*SpeedConversionToKph2))/HoursPerDay,OneMinute),"m'"),TEXT(_XLL.VRUNDEN(($C121/(Speed5*SpeedConversionToKph2))/HoursPerDay,OneMinute),"h:mm")))</f>
        <v>15'</v>
      </c>
      <c r="F121" s="29" t="str">
        <f>IF(_XLL.VRUNDEN(($C121/(Speed6*SpeedConversionToKph2))/HoursPerDay,OneSecond)&lt;MinutesForOmittingSeconds*OneMinute,TEXT(_XLL.VRUNDEN(($C121/(Speed6*SpeedConversionToKph2))/HoursPerDay,OneSecond),"m:ss"),IF(_XLL.VRUNDEN(($C121/(Speed6*SpeedConversionToKph2))/HoursPerDay,OneMinute)&lt;OneHour,TEXT(_XLL.VRUNDEN(($C121/(Speed6*SpeedConversionToKph2))/HoursPerDay,OneMinute),"m'"),TEXT(_XLL.VRUNDEN(($C121/(Speed6*SpeedConversionToKph2))/HoursPerDay,OneMinute),"h:mm")))</f>
        <v>14'</v>
      </c>
      <c r="G121" s="34">
        <f>$C121/DistanceConversionNmToKph</f>
        <v>24.29805615550756</v>
      </c>
      <c r="H121" s="13"/>
      <c r="I121" s="6"/>
    </row>
    <row r="122" spans="1:9" ht="13.5" customHeight="1">
      <c r="A122" s="4"/>
      <c r="B122" s="10"/>
      <c r="C122" s="32"/>
      <c r="D122" s="30"/>
      <c r="E122" s="30"/>
      <c r="F122" s="30"/>
      <c r="G122" s="34"/>
      <c r="H122" s="13"/>
      <c r="I122" s="4"/>
    </row>
    <row r="123" spans="1:9" ht="13.5" customHeight="1" thickBot="1">
      <c r="A123" s="6"/>
      <c r="B123" s="11"/>
      <c r="C123" s="32">
        <f>10*MapScaleKmPerCm</f>
        <v>50</v>
      </c>
      <c r="D123" s="29" t="str">
        <f>IF(_XLL.VRUNDEN(($C123/(Speed4*SpeedConversionToKph2))/HoursPerDay,OneSecond)&lt;MinutesForOmittingSeconds*OneMinute,TEXT(_XLL.VRUNDEN(($C123/(Speed4*SpeedConversionToKph2))/HoursPerDay,OneSecond),"m:ss"),IF(_XLL.VRUNDEN(($C123/(Speed4*SpeedConversionToKph2))/HoursPerDay,OneMinute)&lt;OneHour,TEXT(_XLL.VRUNDEN(($C123/(Speed4*SpeedConversionToKph2))/HoursPerDay,OneMinute),"m'"),TEXT(_XLL.VRUNDEN(($C123/(Speed4*SpeedConversionToKph2))/HoursPerDay,OneMinute),"h:mm")))</f>
        <v>19'</v>
      </c>
      <c r="E123" s="29" t="str">
        <f>IF(_XLL.VRUNDEN(($C123/(Speed5*SpeedConversionToKph2))/HoursPerDay,OneSecond)&lt;MinutesForOmittingSeconds*OneMinute,TEXT(_XLL.VRUNDEN(($C123/(Speed5*SpeedConversionToKph2))/HoursPerDay,OneSecond),"m:ss"),IF(_XLL.VRUNDEN(($C123/(Speed5*SpeedConversionToKph2))/HoursPerDay,OneMinute)&lt;OneHour,TEXT(_XLL.VRUNDEN(($C123/(Speed5*SpeedConversionToKph2))/HoursPerDay,OneMinute),"m'"),TEXT(_XLL.VRUNDEN(($C123/(Speed5*SpeedConversionToKph2))/HoursPerDay,OneMinute),"h:mm")))</f>
        <v>17'</v>
      </c>
      <c r="F123" s="29" t="str">
        <f>IF(_XLL.VRUNDEN(($C123/(Speed6*SpeedConversionToKph2))/HoursPerDay,OneSecond)&lt;MinutesForOmittingSeconds*OneMinute,TEXT(_XLL.VRUNDEN(($C123/(Speed6*SpeedConversionToKph2))/HoursPerDay,OneSecond),"m:ss"),IF(_XLL.VRUNDEN(($C123/(Speed6*SpeedConversionToKph2))/HoursPerDay,OneMinute)&lt;OneHour,TEXT(_XLL.VRUNDEN(($C123/(Speed6*SpeedConversionToKph2))/HoursPerDay,OneMinute),"m'"),TEXT(_XLL.VRUNDEN(($C123/(Speed6*SpeedConversionToKph2))/HoursPerDay,OneMinute),"h:mm")))</f>
        <v>15'</v>
      </c>
      <c r="G123" s="34">
        <f>$C123/DistanceConversionNmToKph</f>
        <v>26.997840172786177</v>
      </c>
      <c r="H123" s="14"/>
      <c r="I123" s="6"/>
    </row>
    <row r="124" spans="1:9" ht="13.5" customHeight="1">
      <c r="A124" s="4"/>
      <c r="B124" s="3"/>
      <c r="C124" s="32"/>
      <c r="D124" s="30"/>
      <c r="E124" s="30"/>
      <c r="F124" s="30"/>
      <c r="G124" s="34"/>
      <c r="H124" s="15"/>
      <c r="I124" s="4"/>
    </row>
    <row r="125" spans="1:9" ht="13.5" customHeight="1" thickBot="1">
      <c r="A125" s="6"/>
      <c r="B125" s="7"/>
      <c r="C125" s="32">
        <f>11*MapScaleKmPerCm</f>
        <v>55</v>
      </c>
      <c r="D125" s="29" t="str">
        <f>IF(_XLL.VRUNDEN(($C125/(Speed4*SpeedConversionToKph2))/HoursPerDay,OneSecond)&lt;MinutesForOmittingSeconds*OneMinute,TEXT(_XLL.VRUNDEN(($C125/(Speed4*SpeedConversionToKph2))/HoursPerDay,OneSecond),"m:ss"),IF(_XLL.VRUNDEN(($C125/(Speed4*SpeedConversionToKph2))/HoursPerDay,OneMinute)&lt;OneHour,TEXT(_XLL.VRUNDEN(($C125/(Speed4*SpeedConversionToKph2))/HoursPerDay,OneMinute),"m'"),TEXT(_XLL.VRUNDEN(($C125/(Speed4*SpeedConversionToKph2))/HoursPerDay,OneMinute),"h:mm")))</f>
        <v>21'</v>
      </c>
      <c r="E125" s="29" t="str">
        <f>IF(_XLL.VRUNDEN(($C125/(Speed5*SpeedConversionToKph2))/HoursPerDay,OneSecond)&lt;MinutesForOmittingSeconds*OneMinute,TEXT(_XLL.VRUNDEN(($C125/(Speed5*SpeedConversionToKph2))/HoursPerDay,OneSecond),"m:ss"),IF(_XLL.VRUNDEN(($C125/(Speed5*SpeedConversionToKph2))/HoursPerDay,OneMinute)&lt;OneHour,TEXT(_XLL.VRUNDEN(($C125/(Speed5*SpeedConversionToKph2))/HoursPerDay,OneMinute),"m'"),TEXT(_XLL.VRUNDEN(($C125/(Speed5*SpeedConversionToKph2))/HoursPerDay,OneMinute),"h:mm")))</f>
        <v>18'</v>
      </c>
      <c r="F125" s="29" t="str">
        <f>IF(_XLL.VRUNDEN(($C125/(Speed6*SpeedConversionToKph2))/HoursPerDay,OneSecond)&lt;MinutesForOmittingSeconds*OneMinute,TEXT(_XLL.VRUNDEN(($C125/(Speed6*SpeedConversionToKph2))/HoursPerDay,OneSecond),"m:ss"),IF(_XLL.VRUNDEN(($C125/(Speed6*SpeedConversionToKph2))/HoursPerDay,OneMinute)&lt;OneHour,TEXT(_XLL.VRUNDEN(($C125/(Speed6*SpeedConversionToKph2))/HoursPerDay,OneMinute),"m'"),TEXT(_XLL.VRUNDEN(($C125/(Speed6*SpeedConversionToKph2))/HoursPerDay,OneMinute),"h:mm")))</f>
        <v>17'</v>
      </c>
      <c r="G125" s="34">
        <f>$C125/DistanceConversionNmToKph</f>
        <v>29.697624190064793</v>
      </c>
      <c r="H125" s="16"/>
      <c r="I125" s="6"/>
    </row>
    <row r="126" spans="1:9" ht="13.5" customHeight="1">
      <c r="A126" s="4"/>
      <c r="B126" s="7"/>
      <c r="C126" s="32"/>
      <c r="D126" s="30"/>
      <c r="E126" s="30"/>
      <c r="F126" s="30"/>
      <c r="G126" s="34"/>
      <c r="H126" s="16"/>
      <c r="I126" s="4"/>
    </row>
    <row r="127" spans="1:9" ht="13.5" customHeight="1" thickBot="1">
      <c r="A127" s="6"/>
      <c r="B127" s="8"/>
      <c r="C127" s="32">
        <f>12*MapScaleKmPerCm</f>
        <v>60</v>
      </c>
      <c r="D127" s="29" t="str">
        <f>IF(_XLL.VRUNDEN(($C127/(Speed4*SpeedConversionToKph2))/HoursPerDay,OneSecond)&lt;MinutesForOmittingSeconds*OneMinute,TEXT(_XLL.VRUNDEN(($C127/(Speed4*SpeedConversionToKph2))/HoursPerDay,OneSecond),"m:ss"),IF(_XLL.VRUNDEN(($C127/(Speed4*SpeedConversionToKph2))/HoursPerDay,OneMinute)&lt;OneHour,TEXT(_XLL.VRUNDEN(($C127/(Speed4*SpeedConversionToKph2))/HoursPerDay,OneMinute),"m'"),TEXT(_XLL.VRUNDEN(($C127/(Speed4*SpeedConversionToKph2))/HoursPerDay,OneMinute),"h:mm")))</f>
        <v>23'</v>
      </c>
      <c r="E127" s="29" t="str">
        <f>IF(_XLL.VRUNDEN(($C127/(Speed5*SpeedConversionToKph2))/HoursPerDay,OneSecond)&lt;MinutesForOmittingSeconds*OneMinute,TEXT(_XLL.VRUNDEN(($C127/(Speed5*SpeedConversionToKph2))/HoursPerDay,OneSecond),"m:ss"),IF(_XLL.VRUNDEN(($C127/(Speed5*SpeedConversionToKph2))/HoursPerDay,OneMinute)&lt;OneHour,TEXT(_XLL.VRUNDEN(($C127/(Speed5*SpeedConversionToKph2))/HoursPerDay,OneMinute),"m'"),TEXT(_XLL.VRUNDEN(($C127/(Speed5*SpeedConversionToKph2))/HoursPerDay,OneMinute),"h:mm")))</f>
        <v>20'</v>
      </c>
      <c r="F127" s="29" t="str">
        <f>IF(_XLL.VRUNDEN(($C127/(Speed6*SpeedConversionToKph2))/HoursPerDay,OneSecond)&lt;MinutesForOmittingSeconds*OneMinute,TEXT(_XLL.VRUNDEN(($C127/(Speed6*SpeedConversionToKph2))/HoursPerDay,OneSecond),"m:ss"),IF(_XLL.VRUNDEN(($C127/(Speed6*SpeedConversionToKph2))/HoursPerDay,OneMinute)&lt;OneHour,TEXT(_XLL.VRUNDEN(($C127/(Speed6*SpeedConversionToKph2))/HoursPerDay,OneMinute),"m'"),TEXT(_XLL.VRUNDEN(($C127/(Speed6*SpeedConversionToKph2))/HoursPerDay,OneMinute),"h:mm")))</f>
        <v>18'</v>
      </c>
      <c r="G127" s="34">
        <f>$C127/DistanceConversionNmToKph</f>
        <v>32.39740820734341</v>
      </c>
      <c r="H127" s="17"/>
      <c r="I127" s="6"/>
    </row>
    <row r="128" spans="1:9" ht="13.5" customHeight="1">
      <c r="A128" s="4"/>
      <c r="B128" s="9"/>
      <c r="C128" s="32"/>
      <c r="D128" s="30"/>
      <c r="E128" s="30"/>
      <c r="F128" s="30"/>
      <c r="G128" s="34"/>
      <c r="H128" s="12"/>
      <c r="I128" s="4"/>
    </row>
    <row r="129" spans="1:9" ht="13.5" customHeight="1" thickBot="1">
      <c r="A129" s="6"/>
      <c r="B129" s="10"/>
      <c r="C129" s="32">
        <f>13*MapScaleKmPerCm</f>
        <v>65</v>
      </c>
      <c r="D129" s="29" t="str">
        <f>IF(_XLL.VRUNDEN(($C129/(Speed4*SpeedConversionToKph2))/HoursPerDay,OneSecond)&lt;MinutesForOmittingSeconds*OneMinute,TEXT(_XLL.VRUNDEN(($C129/(Speed4*SpeedConversionToKph2))/HoursPerDay,OneSecond),"m:ss"),IF(_XLL.VRUNDEN(($C129/(Speed4*SpeedConversionToKph2))/HoursPerDay,OneMinute)&lt;OneHour,TEXT(_XLL.VRUNDEN(($C129/(Speed4*SpeedConversionToKph2))/HoursPerDay,OneMinute),"m'"),TEXT(_XLL.VRUNDEN(($C129/(Speed4*SpeedConversionToKph2))/HoursPerDay,OneMinute),"h:mm")))</f>
        <v>24'</v>
      </c>
      <c r="E129" s="29" t="str">
        <f>IF(_XLL.VRUNDEN(($C129/(Speed5*SpeedConversionToKph2))/HoursPerDay,OneSecond)&lt;MinutesForOmittingSeconds*OneMinute,TEXT(_XLL.VRUNDEN(($C129/(Speed5*SpeedConversionToKph2))/HoursPerDay,OneSecond),"m:ss"),IF(_XLL.VRUNDEN(($C129/(Speed5*SpeedConversionToKph2))/HoursPerDay,OneMinute)&lt;OneHour,TEXT(_XLL.VRUNDEN(($C129/(Speed5*SpeedConversionToKph2))/HoursPerDay,OneMinute),"m'"),TEXT(_XLL.VRUNDEN(($C129/(Speed5*SpeedConversionToKph2))/HoursPerDay,OneMinute),"h:mm")))</f>
        <v>22'</v>
      </c>
      <c r="F129" s="29" t="str">
        <f>IF(_XLL.VRUNDEN(($C129/(Speed6*SpeedConversionToKph2))/HoursPerDay,OneSecond)&lt;MinutesForOmittingSeconds*OneMinute,TEXT(_XLL.VRUNDEN(($C129/(Speed6*SpeedConversionToKph2))/HoursPerDay,OneSecond),"m:ss"),IF(_XLL.VRUNDEN(($C129/(Speed6*SpeedConversionToKph2))/HoursPerDay,OneMinute)&lt;OneHour,TEXT(_XLL.VRUNDEN(($C129/(Speed6*SpeedConversionToKph2))/HoursPerDay,OneMinute),"m'"),TEXT(_XLL.VRUNDEN(($C129/(Speed6*SpeedConversionToKph2))/HoursPerDay,OneMinute),"h:mm")))</f>
        <v>20'</v>
      </c>
      <c r="G129" s="34">
        <f>$C129/DistanceConversionNmToKph</f>
        <v>35.09719222462203</v>
      </c>
      <c r="H129" s="13"/>
      <c r="I129" s="6"/>
    </row>
    <row r="130" spans="1:9" ht="13.5" customHeight="1">
      <c r="A130" s="4"/>
      <c r="B130" s="10"/>
      <c r="C130" s="32"/>
      <c r="D130" s="30"/>
      <c r="E130" s="30"/>
      <c r="F130" s="30"/>
      <c r="G130" s="34"/>
      <c r="H130" s="13"/>
      <c r="I130" s="4"/>
    </row>
    <row r="131" spans="1:9" ht="13.5" customHeight="1" thickBot="1">
      <c r="A131" s="6"/>
      <c r="B131" s="11"/>
      <c r="C131" s="32">
        <f>14*MapScaleKmPerCm</f>
        <v>70</v>
      </c>
      <c r="D131" s="29" t="str">
        <f>IF(_XLL.VRUNDEN(($C131/(Speed4*SpeedConversionToKph2))/HoursPerDay,OneSecond)&lt;MinutesForOmittingSeconds*OneMinute,TEXT(_XLL.VRUNDEN(($C131/(Speed4*SpeedConversionToKph2))/HoursPerDay,OneSecond),"m:ss"),IF(_XLL.VRUNDEN(($C131/(Speed4*SpeedConversionToKph2))/HoursPerDay,OneMinute)&lt;OneHour,TEXT(_XLL.VRUNDEN(($C131/(Speed4*SpeedConversionToKph2))/HoursPerDay,OneMinute),"m'"),TEXT(_XLL.VRUNDEN(($C131/(Speed4*SpeedConversionToKph2))/HoursPerDay,OneMinute),"h:mm")))</f>
        <v>26'</v>
      </c>
      <c r="E131" s="29" t="str">
        <f>IF(_XLL.VRUNDEN(($C131/(Speed5*SpeedConversionToKph2))/HoursPerDay,OneSecond)&lt;MinutesForOmittingSeconds*OneMinute,TEXT(_XLL.VRUNDEN(($C131/(Speed5*SpeedConversionToKph2))/HoursPerDay,OneSecond),"m:ss"),IF(_XLL.VRUNDEN(($C131/(Speed5*SpeedConversionToKph2))/HoursPerDay,OneMinute)&lt;OneHour,TEXT(_XLL.VRUNDEN(($C131/(Speed5*SpeedConversionToKph2))/HoursPerDay,OneMinute),"m'"),TEXT(_XLL.VRUNDEN(($C131/(Speed5*SpeedConversionToKph2))/HoursPerDay,OneMinute),"h:mm")))</f>
        <v>23'</v>
      </c>
      <c r="F131" s="29" t="str">
        <f>IF(_XLL.VRUNDEN(($C131/(Speed6*SpeedConversionToKph2))/HoursPerDay,OneSecond)&lt;MinutesForOmittingSeconds*OneMinute,TEXT(_XLL.VRUNDEN(($C131/(Speed6*SpeedConversionToKph2))/HoursPerDay,OneSecond),"m:ss"),IF(_XLL.VRUNDEN(($C131/(Speed6*SpeedConversionToKph2))/HoursPerDay,OneMinute)&lt;OneHour,TEXT(_XLL.VRUNDEN(($C131/(Speed6*SpeedConversionToKph2))/HoursPerDay,OneMinute),"m'"),TEXT(_XLL.VRUNDEN(($C131/(Speed6*SpeedConversionToKph2))/HoursPerDay,OneMinute),"h:mm")))</f>
        <v>21'</v>
      </c>
      <c r="G131" s="34">
        <f>$C131/DistanceConversionNmToKph</f>
        <v>37.796976241900644</v>
      </c>
      <c r="H131" s="14"/>
      <c r="I131" s="6"/>
    </row>
    <row r="132" spans="1:9" ht="13.5" customHeight="1">
      <c r="A132" s="4"/>
      <c r="B132" s="3"/>
      <c r="C132" s="32"/>
      <c r="D132" s="30"/>
      <c r="E132" s="30"/>
      <c r="F132" s="30"/>
      <c r="G132" s="34"/>
      <c r="H132" s="15"/>
      <c r="I132" s="4"/>
    </row>
    <row r="133" spans="1:9" ht="13.5" customHeight="1" thickBot="1">
      <c r="A133" s="6"/>
      <c r="B133" s="7"/>
      <c r="C133" s="32">
        <f>15*MapScaleKmPerCm</f>
        <v>75</v>
      </c>
      <c r="D133" s="29" t="str">
        <f>IF(_XLL.VRUNDEN(($C133/(Speed4*SpeedConversionToKph2))/HoursPerDay,OneSecond)&lt;MinutesForOmittingSeconds*OneMinute,TEXT(_XLL.VRUNDEN(($C133/(Speed4*SpeedConversionToKph2))/HoursPerDay,OneSecond),"m:ss"),IF(_XLL.VRUNDEN(($C133/(Speed4*SpeedConversionToKph2))/HoursPerDay,OneMinute)&lt;OneHour,TEXT(_XLL.VRUNDEN(($C133/(Speed4*SpeedConversionToKph2))/HoursPerDay,OneMinute),"m'"),TEXT(_XLL.VRUNDEN(($C133/(Speed4*SpeedConversionToKph2))/HoursPerDay,OneMinute),"h:mm")))</f>
        <v>28'</v>
      </c>
      <c r="E133" s="29" t="str">
        <f>IF(_XLL.VRUNDEN(($C133/(Speed5*SpeedConversionToKph2))/HoursPerDay,OneSecond)&lt;MinutesForOmittingSeconds*OneMinute,TEXT(_XLL.VRUNDEN(($C133/(Speed5*SpeedConversionToKph2))/HoursPerDay,OneSecond),"m:ss"),IF(_XLL.VRUNDEN(($C133/(Speed5*SpeedConversionToKph2))/HoursPerDay,OneMinute)&lt;OneHour,TEXT(_XLL.VRUNDEN(($C133/(Speed5*SpeedConversionToKph2))/HoursPerDay,OneMinute),"m'"),TEXT(_XLL.VRUNDEN(($C133/(Speed5*SpeedConversionToKph2))/HoursPerDay,OneMinute),"h:mm")))</f>
        <v>25'</v>
      </c>
      <c r="F133" s="29" t="str">
        <f>IF(_XLL.VRUNDEN(($C133/(Speed6*SpeedConversionToKph2))/HoursPerDay,OneSecond)&lt;MinutesForOmittingSeconds*OneMinute,TEXT(_XLL.VRUNDEN(($C133/(Speed6*SpeedConversionToKph2))/HoursPerDay,OneSecond),"m:ss"),IF(_XLL.VRUNDEN(($C133/(Speed6*SpeedConversionToKph2))/HoursPerDay,OneMinute)&lt;OneHour,TEXT(_XLL.VRUNDEN(($C133/(Speed6*SpeedConversionToKph2))/HoursPerDay,OneMinute),"m'"),TEXT(_XLL.VRUNDEN(($C133/(Speed6*SpeedConversionToKph2))/HoursPerDay,OneMinute),"h:mm")))</f>
        <v>23'</v>
      </c>
      <c r="G133" s="34">
        <f>$C133/DistanceConversionNmToKph</f>
        <v>40.49676025917926</v>
      </c>
      <c r="H133" s="16"/>
      <c r="I133" s="6"/>
    </row>
    <row r="134" spans="1:9" ht="13.5" customHeight="1" thickBot="1">
      <c r="A134" s="4"/>
      <c r="B134" s="7"/>
      <c r="C134" s="32"/>
      <c r="D134" s="30"/>
      <c r="E134" s="30"/>
      <c r="F134" s="30"/>
      <c r="G134" s="34"/>
      <c r="H134" s="16"/>
      <c r="I134" s="4"/>
    </row>
    <row r="135" spans="1:9" ht="13.5" customHeight="1" thickBot="1">
      <c r="A135" s="6"/>
      <c r="B135" s="8"/>
      <c r="C135" s="35" t="str">
        <f>"1 : "&amp;MapScaleReciprocal</f>
        <v>1 : 500000</v>
      </c>
      <c r="D135" s="36"/>
      <c r="E135" s="36"/>
      <c r="F135" s="36"/>
      <c r="G135" s="37" t="s">
        <v>10</v>
      </c>
      <c r="H135" s="17"/>
      <c r="I135" s="6"/>
    </row>
  </sheetData>
  <sheetProtection/>
  <mergeCells count="300">
    <mergeCell ref="G131:G132"/>
    <mergeCell ref="C133:C134"/>
    <mergeCell ref="D133:D134"/>
    <mergeCell ref="E133:E134"/>
    <mergeCell ref="F133:F134"/>
    <mergeCell ref="G133:G134"/>
    <mergeCell ref="C131:C132"/>
    <mergeCell ref="D131:D132"/>
    <mergeCell ref="E131:E132"/>
    <mergeCell ref="F131:F132"/>
    <mergeCell ref="G127:G128"/>
    <mergeCell ref="C129:C130"/>
    <mergeCell ref="D129:D130"/>
    <mergeCell ref="E129:E130"/>
    <mergeCell ref="F129:F130"/>
    <mergeCell ref="G129:G130"/>
    <mergeCell ref="C127:C128"/>
    <mergeCell ref="D127:D128"/>
    <mergeCell ref="E127:E128"/>
    <mergeCell ref="F127:F128"/>
    <mergeCell ref="G123:G124"/>
    <mergeCell ref="C125:C126"/>
    <mergeCell ref="D125:D126"/>
    <mergeCell ref="E125:E126"/>
    <mergeCell ref="F125:F126"/>
    <mergeCell ref="G125:G126"/>
    <mergeCell ref="C123:C124"/>
    <mergeCell ref="D123:D124"/>
    <mergeCell ref="E123:E124"/>
    <mergeCell ref="F123:F124"/>
    <mergeCell ref="G119:G120"/>
    <mergeCell ref="C121:C122"/>
    <mergeCell ref="D121:D122"/>
    <mergeCell ref="E121:E122"/>
    <mergeCell ref="F121:F122"/>
    <mergeCell ref="G121:G122"/>
    <mergeCell ref="C119:C120"/>
    <mergeCell ref="D119:D120"/>
    <mergeCell ref="E119:E120"/>
    <mergeCell ref="F119:F120"/>
    <mergeCell ref="G115:G116"/>
    <mergeCell ref="C117:C118"/>
    <mergeCell ref="D117:D118"/>
    <mergeCell ref="E117:E118"/>
    <mergeCell ref="F117:F118"/>
    <mergeCell ref="G117:G118"/>
    <mergeCell ref="C115:C116"/>
    <mergeCell ref="D115:D116"/>
    <mergeCell ref="E115:E116"/>
    <mergeCell ref="F115:F116"/>
    <mergeCell ref="G111:G112"/>
    <mergeCell ref="C113:C114"/>
    <mergeCell ref="D113:D114"/>
    <mergeCell ref="E113:E114"/>
    <mergeCell ref="F113:F114"/>
    <mergeCell ref="G113:G114"/>
    <mergeCell ref="C111:C112"/>
    <mergeCell ref="D111:D112"/>
    <mergeCell ref="E111:E112"/>
    <mergeCell ref="F111:F112"/>
    <mergeCell ref="G107:G108"/>
    <mergeCell ref="C109:C110"/>
    <mergeCell ref="D109:D110"/>
    <mergeCell ref="E109:E110"/>
    <mergeCell ref="F109:F110"/>
    <mergeCell ref="G109:G110"/>
    <mergeCell ref="C107:C108"/>
    <mergeCell ref="D107:D108"/>
    <mergeCell ref="E107:E108"/>
    <mergeCell ref="F107:F108"/>
    <mergeCell ref="G99:G100"/>
    <mergeCell ref="C105:C106"/>
    <mergeCell ref="D105:D106"/>
    <mergeCell ref="E105:E106"/>
    <mergeCell ref="F105:F106"/>
    <mergeCell ref="G105:G106"/>
    <mergeCell ref="C99:C100"/>
    <mergeCell ref="D99:D100"/>
    <mergeCell ref="E99:E100"/>
    <mergeCell ref="F99:F100"/>
    <mergeCell ref="G95:G96"/>
    <mergeCell ref="C97:C98"/>
    <mergeCell ref="D97:D98"/>
    <mergeCell ref="E97:E98"/>
    <mergeCell ref="F97:F98"/>
    <mergeCell ref="G97:G98"/>
    <mergeCell ref="C95:C96"/>
    <mergeCell ref="D95:D96"/>
    <mergeCell ref="E95:E96"/>
    <mergeCell ref="F95:F96"/>
    <mergeCell ref="G91:G92"/>
    <mergeCell ref="C93:C94"/>
    <mergeCell ref="D93:D94"/>
    <mergeCell ref="E93:E94"/>
    <mergeCell ref="F93:F94"/>
    <mergeCell ref="G93:G94"/>
    <mergeCell ref="C91:C92"/>
    <mergeCell ref="D91:D92"/>
    <mergeCell ref="E91:E92"/>
    <mergeCell ref="F91:F92"/>
    <mergeCell ref="G87:G88"/>
    <mergeCell ref="C89:C90"/>
    <mergeCell ref="D89:D90"/>
    <mergeCell ref="E89:E90"/>
    <mergeCell ref="F89:F90"/>
    <mergeCell ref="G89:G90"/>
    <mergeCell ref="C87:C88"/>
    <mergeCell ref="D87:D88"/>
    <mergeCell ref="E87:E88"/>
    <mergeCell ref="F87:F88"/>
    <mergeCell ref="G83:G84"/>
    <mergeCell ref="C85:C86"/>
    <mergeCell ref="D85:D86"/>
    <mergeCell ref="E85:E86"/>
    <mergeCell ref="F85:F86"/>
    <mergeCell ref="G85:G86"/>
    <mergeCell ref="C83:C84"/>
    <mergeCell ref="D83:D84"/>
    <mergeCell ref="E83:E84"/>
    <mergeCell ref="F83:F84"/>
    <mergeCell ref="G79:G80"/>
    <mergeCell ref="C81:C82"/>
    <mergeCell ref="D81:D82"/>
    <mergeCell ref="E81:E82"/>
    <mergeCell ref="F81:F82"/>
    <mergeCell ref="G81:G82"/>
    <mergeCell ref="C79:C80"/>
    <mergeCell ref="D79:D80"/>
    <mergeCell ref="E79:E80"/>
    <mergeCell ref="F79:F80"/>
    <mergeCell ref="G75:G76"/>
    <mergeCell ref="C77:C78"/>
    <mergeCell ref="D77:D78"/>
    <mergeCell ref="E77:E78"/>
    <mergeCell ref="F77:F78"/>
    <mergeCell ref="G77:G78"/>
    <mergeCell ref="C75:C76"/>
    <mergeCell ref="D75:D76"/>
    <mergeCell ref="E75:E76"/>
    <mergeCell ref="F75:F76"/>
    <mergeCell ref="G71:G72"/>
    <mergeCell ref="C73:C74"/>
    <mergeCell ref="D73:D74"/>
    <mergeCell ref="E73:E74"/>
    <mergeCell ref="F73:F74"/>
    <mergeCell ref="G73:G74"/>
    <mergeCell ref="C71:C72"/>
    <mergeCell ref="D71:D72"/>
    <mergeCell ref="E71:E72"/>
    <mergeCell ref="F71:F72"/>
    <mergeCell ref="G3:G4"/>
    <mergeCell ref="C5:C6"/>
    <mergeCell ref="D5:D6"/>
    <mergeCell ref="E5:E6"/>
    <mergeCell ref="F5:F6"/>
    <mergeCell ref="G5:G6"/>
    <mergeCell ref="C3:C4"/>
    <mergeCell ref="D3:D4"/>
    <mergeCell ref="E3:E4"/>
    <mergeCell ref="F3:F4"/>
    <mergeCell ref="G7:G8"/>
    <mergeCell ref="C9:C10"/>
    <mergeCell ref="D9:D10"/>
    <mergeCell ref="E9:E10"/>
    <mergeCell ref="F9:F10"/>
    <mergeCell ref="G9:G10"/>
    <mergeCell ref="C7:C8"/>
    <mergeCell ref="D7:D8"/>
    <mergeCell ref="E7:E8"/>
    <mergeCell ref="F7:F8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E23:E24"/>
    <mergeCell ref="E25:E26"/>
    <mergeCell ref="E11:E12"/>
    <mergeCell ref="E13:E14"/>
    <mergeCell ref="E15:E16"/>
    <mergeCell ref="E17:E18"/>
    <mergeCell ref="E31:E32"/>
    <mergeCell ref="F11:F12"/>
    <mergeCell ref="F13:F14"/>
    <mergeCell ref="F15:F16"/>
    <mergeCell ref="F17:F18"/>
    <mergeCell ref="F19:F20"/>
    <mergeCell ref="F21:F22"/>
    <mergeCell ref="F23:F24"/>
    <mergeCell ref="E19:E20"/>
    <mergeCell ref="E21:E22"/>
    <mergeCell ref="G11:G12"/>
    <mergeCell ref="G13:G14"/>
    <mergeCell ref="G15:G16"/>
    <mergeCell ref="G17:G18"/>
    <mergeCell ref="G19:G20"/>
    <mergeCell ref="G21:G22"/>
    <mergeCell ref="F37:F38"/>
    <mergeCell ref="G37:G38"/>
    <mergeCell ref="F25:F26"/>
    <mergeCell ref="F27:F28"/>
    <mergeCell ref="F29:F30"/>
    <mergeCell ref="F31:F32"/>
    <mergeCell ref="C39:C40"/>
    <mergeCell ref="D39:D40"/>
    <mergeCell ref="G23:G24"/>
    <mergeCell ref="G25:G26"/>
    <mergeCell ref="G27:G28"/>
    <mergeCell ref="G29:G30"/>
    <mergeCell ref="G31:G32"/>
    <mergeCell ref="C37:C38"/>
    <mergeCell ref="D37:D38"/>
    <mergeCell ref="E37:E38"/>
    <mergeCell ref="C43:C44"/>
    <mergeCell ref="D43:D44"/>
    <mergeCell ref="E27:E28"/>
    <mergeCell ref="E29:E30"/>
    <mergeCell ref="G39:G40"/>
    <mergeCell ref="C41:C42"/>
    <mergeCell ref="D41:D42"/>
    <mergeCell ref="E41:E42"/>
    <mergeCell ref="F41:F42"/>
    <mergeCell ref="G41:G42"/>
    <mergeCell ref="C47:C48"/>
    <mergeCell ref="D47:D48"/>
    <mergeCell ref="E39:E40"/>
    <mergeCell ref="F39:F40"/>
    <mergeCell ref="G43:G44"/>
    <mergeCell ref="C45:C46"/>
    <mergeCell ref="D45:D46"/>
    <mergeCell ref="E45:E46"/>
    <mergeCell ref="F45:F46"/>
    <mergeCell ref="G45:G46"/>
    <mergeCell ref="C51:C52"/>
    <mergeCell ref="D51:D52"/>
    <mergeCell ref="E43:E44"/>
    <mergeCell ref="F43:F44"/>
    <mergeCell ref="G47:G48"/>
    <mergeCell ref="C49:C50"/>
    <mergeCell ref="D49:D50"/>
    <mergeCell ref="E49:E50"/>
    <mergeCell ref="F49:F50"/>
    <mergeCell ref="G49:G50"/>
    <mergeCell ref="C55:C56"/>
    <mergeCell ref="D55:D56"/>
    <mergeCell ref="E47:E48"/>
    <mergeCell ref="F47:F48"/>
    <mergeCell ref="G51:G52"/>
    <mergeCell ref="C53:C54"/>
    <mergeCell ref="D53:D54"/>
    <mergeCell ref="E53:E54"/>
    <mergeCell ref="F53:F54"/>
    <mergeCell ref="G53:G54"/>
    <mergeCell ref="C59:C60"/>
    <mergeCell ref="D59:D60"/>
    <mergeCell ref="E51:E52"/>
    <mergeCell ref="F51:F52"/>
    <mergeCell ref="G55:G56"/>
    <mergeCell ref="C57:C58"/>
    <mergeCell ref="D57:D58"/>
    <mergeCell ref="E57:E58"/>
    <mergeCell ref="F57:F58"/>
    <mergeCell ref="G57:G58"/>
    <mergeCell ref="C63:C64"/>
    <mergeCell ref="D63:D64"/>
    <mergeCell ref="E55:E56"/>
    <mergeCell ref="F55:F56"/>
    <mergeCell ref="G59:G60"/>
    <mergeCell ref="C61:C62"/>
    <mergeCell ref="D61:D62"/>
    <mergeCell ref="E61:E62"/>
    <mergeCell ref="F61:F62"/>
    <mergeCell ref="G61:G62"/>
    <mergeCell ref="E63:E64"/>
    <mergeCell ref="F63:F64"/>
    <mergeCell ref="E59:E60"/>
    <mergeCell ref="F59:F60"/>
    <mergeCell ref="G63:G64"/>
    <mergeCell ref="C65:C66"/>
    <mergeCell ref="D65:D66"/>
    <mergeCell ref="E65:E66"/>
    <mergeCell ref="F65:F66"/>
    <mergeCell ref="G65:G6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3" r:id="rId1"/>
  <rowBreaks count="3" manualBreakCount="3">
    <brk id="34" max="255" man="1"/>
    <brk id="68" max="255" man="1"/>
    <brk id="10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6" sqref="A6"/>
    </sheetView>
  </sheetViews>
  <sheetFormatPr defaultColWidth="11.421875" defaultRowHeight="12.75"/>
  <sheetData>
    <row r="1" ht="12.75">
      <c r="A1" s="24" t="s">
        <v>41</v>
      </c>
    </row>
    <row r="2" ht="12.75">
      <c r="A2" s="24" t="s">
        <v>48</v>
      </c>
    </row>
    <row r="3" ht="12.75">
      <c r="A3" t="s">
        <v>20</v>
      </c>
    </row>
    <row r="4" ht="12.75">
      <c r="A4" t="s">
        <v>21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8"/>
  <sheetViews>
    <sheetView zoomScalePageLayoutView="0" workbookViewId="0" topLeftCell="A1">
      <selection activeCell="A30" sqref="A30"/>
    </sheetView>
  </sheetViews>
  <sheetFormatPr defaultColWidth="11.421875" defaultRowHeight="12.75"/>
  <sheetData>
    <row r="1" ht="12.75">
      <c r="A1" s="19" t="s">
        <v>39</v>
      </c>
    </row>
    <row r="2" ht="12.75">
      <c r="A2" s="20">
        <v>500000</v>
      </c>
    </row>
    <row r="3" ht="12.75">
      <c r="A3" s="19" t="s">
        <v>22</v>
      </c>
    </row>
    <row r="4" spans="1:2" ht="12.75">
      <c r="A4" s="20">
        <v>38</v>
      </c>
      <c r="B4" t="str">
        <f>IF(ISERROR(FIND(TEXT(GlideRatio1,"Standard"),Lineal!D2)),"Überschrift in Lineal prüfen!","Überschrift in Lineal enthält Gleitzahl.")</f>
        <v>Überschrift in Lineal enthält Gleitzahl.</v>
      </c>
    </row>
    <row r="5" spans="1:2" ht="12.75">
      <c r="A5" s="20">
        <v>42</v>
      </c>
      <c r="B5" t="str">
        <f>IF(ISERROR(FIND(TEXT(GlideRatio2,"Standard"),Lineal!E2)),"Überschrift in Lineal prüfen!","Überschrift in Lineal enthält Gleitzahl.")</f>
        <v>Überschrift in Lineal enthält Gleitzahl.</v>
      </c>
    </row>
    <row r="6" spans="1:2" ht="12.75">
      <c r="A6" s="20">
        <v>46</v>
      </c>
      <c r="B6" t="str">
        <f>IF(ISERROR(FIND(TEXT(GlideRatio3,"Standard"),Lineal!F2)),"Überschrift in Lineal prüfen!","Überschrift in Lineal enthält Gleitzahl.")</f>
        <v>Überschrift in Lineal enthält Gleitzahl.</v>
      </c>
    </row>
    <row r="7" ht="12.75">
      <c r="A7" s="19" t="s">
        <v>23</v>
      </c>
    </row>
    <row r="8" spans="1:2" ht="12.75">
      <c r="A8" s="20">
        <v>26</v>
      </c>
      <c r="B8" t="str">
        <f>IF(ISERROR(FIND(TEXT(GlideRatio4,"Standard"),Lineal!D36)),"Überschrift in Lineal prüfen!","Überschrift in Lineal enthält Gleitzahl.")</f>
        <v>Überschrift in Lineal enthält Gleitzahl.</v>
      </c>
    </row>
    <row r="9" spans="1:2" ht="12.75">
      <c r="A9" s="20">
        <v>30</v>
      </c>
      <c r="B9" t="str">
        <f>IF(ISERROR(FIND(TEXT(GlideRatio5,"Standard"),Lineal!E36)),"Überschrift in Lineal prüfen!","Überschrift in Lineal enthält Gleitzahl.")</f>
        <v>Überschrift in Lineal enthält Gleitzahl.</v>
      </c>
    </row>
    <row r="10" spans="1:2" ht="12.75">
      <c r="A10" s="20">
        <v>34</v>
      </c>
      <c r="B10" t="str">
        <f>IF(ISERROR(FIND(TEXT(GlideRatio6,"Standard"),Lineal!F36)),"Überschrift in Lineal prüfen!","Überschrift in Lineal enthält Gleitzahl.")</f>
        <v>Überschrift in Lineal enthält Gleitzahl.</v>
      </c>
    </row>
    <row r="11" ht="12.75">
      <c r="A11" s="19" t="s">
        <v>44</v>
      </c>
    </row>
    <row r="12" ht="12.75">
      <c r="A12" s="20" t="s">
        <v>24</v>
      </c>
    </row>
    <row r="13" ht="12.75">
      <c r="A13" s="19" t="s">
        <v>45</v>
      </c>
    </row>
    <row r="14" ht="12.75">
      <c r="A14" s="20">
        <v>1</v>
      </c>
    </row>
    <row r="15" ht="12.75">
      <c r="A15" s="19" t="s">
        <v>46</v>
      </c>
    </row>
    <row r="16" ht="12.75">
      <c r="A16" s="20" t="s">
        <v>24</v>
      </c>
    </row>
    <row r="17" ht="12.75">
      <c r="A17" s="19" t="s">
        <v>47</v>
      </c>
    </row>
    <row r="18" ht="12.75">
      <c r="A18" s="20">
        <v>1</v>
      </c>
    </row>
    <row r="19" ht="12.75">
      <c r="A19" s="19" t="s">
        <v>25</v>
      </c>
    </row>
    <row r="20" spans="1:2" ht="12.75">
      <c r="A20" s="20">
        <v>100</v>
      </c>
      <c r="B20" t="str">
        <f>IF(OR(ISERROR(FIND(TEXT(Speed1,"Standard"),Lineal!D70)),ISERROR(FIND(SpeedUnit1,Lineal!D70))),"Überschrift in Lineal prüfen!","Überschrift in Lineal enthält Geschwindigkeit samt Einheit.")</f>
        <v>Überschrift in Lineal enthält Geschwindigkeit samt Einheit.</v>
      </c>
    </row>
    <row r="21" spans="1:2" ht="12.75">
      <c r="A21" s="20">
        <v>120</v>
      </c>
      <c r="B21" t="str">
        <f>IF(OR(ISERROR(FIND(TEXT(Speed2,"Standard"),Lineal!E70)),ISERROR(FIND(SpeedUnit1,Lineal!E70))),"Überschrift in Lineal prüfen!","Überschrift in Lineal enthält Geschwindigkeit samt Einheit.")</f>
        <v>Überschrift in Lineal enthält Geschwindigkeit samt Einheit.</v>
      </c>
    </row>
    <row r="22" spans="1:2" ht="12.75">
      <c r="A22" s="20">
        <v>140</v>
      </c>
      <c r="B22" t="str">
        <f>IF(OR(ISERROR(FIND(TEXT(Speed3,"Standard"),Lineal!F70)),ISERROR(FIND(SpeedUnit1,Lineal!F70))),"Überschrift in Lineal prüfen!","Überschrift in Lineal enthält Geschwindigkeit samt Einheit.")</f>
        <v>Überschrift in Lineal enthält Geschwindigkeit samt Einheit.</v>
      </c>
    </row>
    <row r="23" ht="12.75">
      <c r="A23" s="19" t="s">
        <v>26</v>
      </c>
    </row>
    <row r="24" spans="1:2" ht="12.75">
      <c r="A24" s="20">
        <v>160</v>
      </c>
      <c r="B24" t="str">
        <f>IF(OR(ISERROR(FIND(TEXT(Speed4,"Standard"),Lineal!D104)),ISERROR(FIND(SpeedUnit2,Lineal!D104))),"Überschrift in Lineal prüfen!","Überschrift in Lineal enthält Geschwindigkeit samt Einheit.")</f>
        <v>Überschrift in Lineal enthält Geschwindigkeit samt Einheit.</v>
      </c>
    </row>
    <row r="25" spans="1:2" ht="12.75">
      <c r="A25" s="20">
        <v>180</v>
      </c>
      <c r="B25" t="str">
        <f>IF(OR(ISERROR(FIND(TEXT(Speed5,"Standard"),Lineal!E104)),ISERROR(FIND(SpeedUnit2,Lineal!E104))),"Überschrift in Lineal prüfen!","Überschrift in Lineal enthält Geschwindigkeit samt Einheit.")</f>
        <v>Überschrift in Lineal enthält Geschwindigkeit samt Einheit.</v>
      </c>
    </row>
    <row r="26" spans="1:2" ht="12.75">
      <c r="A26" s="20">
        <v>200</v>
      </c>
      <c r="B26" t="str">
        <f>IF(OR(ISERROR(FIND(TEXT(Speed6,"Standard"),Lineal!F104)),ISERROR(FIND(SpeedUnit2,Lineal!F104))),"Überschrift in Lineal prüfen!","Überschrift in Lineal enthält Geschwindigkeit samt Einheit.")</f>
        <v>Überschrift in Lineal enthält Geschwindigkeit samt Einheit.</v>
      </c>
    </row>
    <row r="27" ht="12.75">
      <c r="A27" s="19" t="s">
        <v>27</v>
      </c>
    </row>
    <row r="28" ht="12.75">
      <c r="A28" s="20">
        <v>5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A24" sqref="A24"/>
    </sheetView>
  </sheetViews>
  <sheetFormatPr defaultColWidth="11.421875" defaultRowHeight="12.75"/>
  <cols>
    <col min="1" max="1" width="13.421875" style="21" bestFit="1" customWidth="1"/>
    <col min="2" max="16384" width="11.421875" style="21" customWidth="1"/>
  </cols>
  <sheetData>
    <row r="1" spans="1:2" ht="12.75">
      <c r="A1" s="2" t="s">
        <v>2</v>
      </c>
      <c r="B1" s="2" t="s">
        <v>1</v>
      </c>
    </row>
    <row r="2" spans="1:2" ht="12.75">
      <c r="A2" s="2" t="s">
        <v>1</v>
      </c>
      <c r="B2" s="2" t="s">
        <v>3</v>
      </c>
    </row>
    <row r="3" spans="1:2" ht="12.75">
      <c r="A3" s="2" t="s">
        <v>0</v>
      </c>
      <c r="B3" s="2" t="s">
        <v>4</v>
      </c>
    </row>
    <row r="5" spans="1:9" ht="12.75">
      <c r="A5" s="21" t="s">
        <v>28</v>
      </c>
      <c r="B5" s="21">
        <v>0.5</v>
      </c>
      <c r="C5" s="21">
        <v>1</v>
      </c>
      <c r="D5" s="21">
        <v>1.5</v>
      </c>
      <c r="E5" s="21">
        <v>2</v>
      </c>
      <c r="F5" s="21">
        <v>2.5</v>
      </c>
      <c r="G5" s="21">
        <v>0.4</v>
      </c>
      <c r="H5" s="21">
        <v>1.25</v>
      </c>
      <c r="I5" s="21">
        <v>1.3</v>
      </c>
    </row>
    <row r="6" spans="1:9" ht="12.75">
      <c r="A6" s="23" t="s">
        <v>29</v>
      </c>
      <c r="B6" s="21">
        <f>B5*72/2.54</f>
        <v>14.173228346456693</v>
      </c>
      <c r="C6" s="21">
        <f aca="true" t="shared" si="0" ref="C6:I6">C5*72/2.54</f>
        <v>28.346456692913385</v>
      </c>
      <c r="D6" s="21">
        <f t="shared" si="0"/>
        <v>42.51968503937008</v>
      </c>
      <c r="E6" s="21">
        <f t="shared" si="0"/>
        <v>56.69291338582677</v>
      </c>
      <c r="F6" s="21">
        <f t="shared" si="0"/>
        <v>70.86614173228347</v>
      </c>
      <c r="G6" s="21">
        <f t="shared" si="0"/>
        <v>11.338582677165354</v>
      </c>
      <c r="H6" s="21">
        <f t="shared" si="0"/>
        <v>35.43307086614173</v>
      </c>
      <c r="I6" s="21">
        <f t="shared" si="0"/>
        <v>36.85039370078741</v>
      </c>
    </row>
    <row r="8" spans="1:4" ht="12.75">
      <c r="A8" s="21" t="s">
        <v>30</v>
      </c>
      <c r="B8" s="21" t="s">
        <v>34</v>
      </c>
      <c r="C8" s="21" t="s">
        <v>35</v>
      </c>
      <c r="D8" s="21" t="s">
        <v>36</v>
      </c>
    </row>
    <row r="9" spans="1:4" ht="12.75">
      <c r="A9" s="21" t="s">
        <v>31</v>
      </c>
      <c r="B9" s="21">
        <v>24</v>
      </c>
      <c r="C9" s="21">
        <f>B9*60</f>
        <v>1440</v>
      </c>
      <c r="D9" s="21">
        <f>C9*60</f>
        <v>86400</v>
      </c>
    </row>
    <row r="10" spans="1:4" ht="12.75">
      <c r="A10" s="21" t="s">
        <v>32</v>
      </c>
      <c r="B10" s="21">
        <f>1/B9</f>
        <v>0.041666666666666664</v>
      </c>
      <c r="C10" s="21">
        <f>1/C9</f>
        <v>0.0006944444444444445</v>
      </c>
      <c r="D10" s="21">
        <f>1/D9</f>
        <v>1.1574074074074073E-05</v>
      </c>
    </row>
    <row r="12" ht="12.75">
      <c r="A12" s="21" t="s">
        <v>38</v>
      </c>
    </row>
    <row r="13" ht="12.75">
      <c r="A13" s="21">
        <v>1.852</v>
      </c>
    </row>
    <row r="15" ht="12.75">
      <c r="A15" s="21" t="s">
        <v>40</v>
      </c>
    </row>
    <row r="16" ht="12.75">
      <c r="A16" s="21">
        <f>MapScaleReciprocal/100000</f>
        <v>5</v>
      </c>
    </row>
    <row r="18" ht="12.75">
      <c r="A18" s="22" t="s">
        <v>37</v>
      </c>
    </row>
    <row r="19" ht="12.75">
      <c r="A19" s="21">
        <f>MinutesForOmittingSeconds*OneMinute</f>
        <v>0.0034722222222222225</v>
      </c>
    </row>
    <row r="21" ht="12.75">
      <c r="A21" s="21" t="s">
        <v>33</v>
      </c>
    </row>
    <row r="22" ht="12.75">
      <c r="A22" s="21">
        <f>B6/ROUND(B6,0)</f>
        <v>1.0123734533183353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5" sqref="A5"/>
    </sheetView>
  </sheetViews>
  <sheetFormatPr defaultColWidth="11.421875" defaultRowHeight="12.75"/>
  <sheetData>
    <row r="1" ht="12.75">
      <c r="A1" t="s">
        <v>49</v>
      </c>
    </row>
    <row r="2" ht="12.75">
      <c r="A2" t="s">
        <v>43</v>
      </c>
    </row>
    <row r="3" ht="12.75">
      <c r="A3" t="s">
        <v>42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 Tübingen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zxmjb10</dc:creator>
  <cp:keywords/>
  <dc:description/>
  <cp:lastModifiedBy>Dom Michael</cp:lastModifiedBy>
  <cp:lastPrinted>2003-07-15T15:10:57Z</cp:lastPrinted>
  <dcterms:created xsi:type="dcterms:W3CDTF">2003-07-08T21:17:57Z</dcterms:created>
  <dcterms:modified xsi:type="dcterms:W3CDTF">2019-06-05T06:22:51Z</dcterms:modified>
  <cp:category/>
  <cp:version/>
  <cp:contentType/>
  <cp:contentStatus/>
</cp:coreProperties>
</file>